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_REV\DIRECC_SISTEMAS 2019\"/>
    </mc:Choice>
  </mc:AlternateContent>
  <bookViews>
    <workbookView xWindow="240" yWindow="75" windowWidth="20055" windowHeight="7935" activeTab="1"/>
  </bookViews>
  <sheets>
    <sheet name="ex" sheetId="1" r:id="rId1"/>
    <sheet name="soluc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65" i="2" l="1"/>
  <c r="L46" i="2"/>
  <c r="M34" i="2"/>
  <c r="M32" i="2"/>
  <c r="M31" i="2"/>
  <c r="M30" i="2"/>
  <c r="M33" i="2" s="1"/>
  <c r="F27" i="2"/>
  <c r="F28" i="2"/>
  <c r="F29" i="2"/>
  <c r="F30" i="2"/>
  <c r="F26" i="2"/>
  <c r="P33" i="2" l="1"/>
  <c r="M35" i="2"/>
  <c r="D14" i="2"/>
  <c r="M36" i="2" l="1"/>
  <c r="M38" i="2"/>
  <c r="O38" i="2" s="1"/>
  <c r="P38" i="2" s="1"/>
  <c r="M37" i="2"/>
  <c r="L47" i="2"/>
  <c r="L44" i="2"/>
  <c r="K41" i="2"/>
  <c r="L49" i="2" s="1"/>
  <c r="L50" i="2" s="1"/>
  <c r="D38" i="2"/>
  <c r="C37" i="2"/>
  <c r="D37" i="2" s="1"/>
  <c r="I35" i="2"/>
  <c r="D35" i="2"/>
  <c r="C26" i="2"/>
  <c r="F22" i="2"/>
  <c r="F21" i="2"/>
  <c r="F20" i="2"/>
  <c r="F19" i="2"/>
  <c r="G15" i="2"/>
  <c r="H15" i="2" s="1"/>
  <c r="I15" i="2" s="1"/>
  <c r="G14" i="2"/>
  <c r="H14" i="2" s="1"/>
  <c r="I14" i="2" s="1"/>
  <c r="G13" i="2"/>
  <c r="H13" i="2" s="1"/>
  <c r="I13" i="2" s="1"/>
  <c r="G12" i="2"/>
  <c r="H12" i="2" s="1"/>
  <c r="I12" i="2" s="1"/>
  <c r="G11" i="2"/>
  <c r="H11" i="2" s="1"/>
  <c r="I11" i="2" s="1"/>
  <c r="G10" i="2"/>
  <c r="H10" i="2" s="1"/>
  <c r="I10" i="2" s="1"/>
  <c r="G9" i="2"/>
  <c r="H9" i="2" s="1"/>
  <c r="I9" i="2" s="1"/>
  <c r="L6" i="2"/>
  <c r="J4" i="2"/>
  <c r="K4" i="2" s="1"/>
  <c r="F31" i="2" l="1"/>
  <c r="I16" i="2"/>
  <c r="M29" i="2" s="1"/>
  <c r="F23" i="2"/>
  <c r="D39" i="2"/>
  <c r="I34" i="2"/>
  <c r="K5" i="2"/>
  <c r="I36" i="2" l="1"/>
  <c r="I37" i="2" l="1"/>
  <c r="I38" i="2" s="1"/>
</calcChain>
</file>

<file path=xl/sharedStrings.xml><?xml version="1.0" encoding="utf-8"?>
<sst xmlns="http://schemas.openxmlformats.org/spreadsheetml/2006/main" count="273" uniqueCount="168">
  <si>
    <t>item</t>
  </si>
  <si>
    <t>equipo</t>
  </si>
  <si>
    <t xml:space="preserve">vida util (años) </t>
  </si>
  <si>
    <t>COSTO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</si>
  <si>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</si>
  <si>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</si>
  <si>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</si>
  <si>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</si>
  <si>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</si>
  <si>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</si>
  <si>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</si>
  <si>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</si>
  <si>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</si>
  <si>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Asesoramiento tecnológico</t>
  </si>
  <si>
    <t>d</t>
  </si>
  <si>
    <t>e</t>
  </si>
  <si>
    <t>Equipos de oficina</t>
  </si>
  <si>
    <t>f</t>
  </si>
  <si>
    <t>…… Colmenas</t>
  </si>
  <si>
    <t>Certificacion ISO 9000</t>
  </si>
  <si>
    <t>total 1 Bs.</t>
  </si>
  <si>
    <t>h</t>
  </si>
  <si>
    <t>detalle</t>
  </si>
  <si>
    <t>cant.</t>
  </si>
  <si>
    <t>precio unit. Bs.</t>
  </si>
  <si>
    <t>Costo total/mes Bs</t>
  </si>
  <si>
    <t>Ropa para el acopio de miel</t>
  </si>
  <si>
    <t xml:space="preserve"> b</t>
  </si>
  <si>
    <t>Compra de abejas reinas para cada colmena (cant. Según Pregunta A)</t>
  </si>
  <si>
    <t>Utensilios para el acopio, cant. global</t>
  </si>
  <si>
    <t>Abono para las flores en qq</t>
  </si>
  <si>
    <t>total 2 Bs</t>
  </si>
  <si>
    <t>salario/mes Bs</t>
  </si>
  <si>
    <t>Socios de la Asociacion = cantidad total de colmenas</t>
  </si>
  <si>
    <t>Gerente ingeniero agronomo</t>
  </si>
  <si>
    <t>Ingeniero Comercial Jr. (Usted)</t>
  </si>
  <si>
    <t>Personal administrativo</t>
  </si>
  <si>
    <t>total  3 Bs.</t>
  </si>
  <si>
    <t>Bs.</t>
  </si>
  <si>
    <t>Bs/mes</t>
  </si>
  <si>
    <t>energía eléctrica</t>
  </si>
  <si>
    <t xml:space="preserve">certif. De inocuidad se tramita 1 vez/año  </t>
  </si>
  <si>
    <t xml:space="preserve">servicios básicos </t>
  </si>
  <si>
    <t>Costo de cada embase de vidrio Bs. 2</t>
  </si>
  <si>
    <t>capacitaciones</t>
  </si>
  <si>
    <t>3000 Bs/año</t>
  </si>
  <si>
    <t>HOJA DE EXAMEN FINAL – LA DIRECCION POR SISTEMAS                 11-DIC.-2014</t>
  </si>
  <si>
    <t>2.COSTO INSUMOS: OJO!!! ESTOS INSUMOS TIENEN DURACION DE 1 AÑO SOLAMENTE</t>
  </si>
  <si>
    <r>
      <t>4.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COSTOS OPERATIVOS</t>
    </r>
  </si>
  <si>
    <r>
      <t>6.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GASTOS ADMINISTRATIVOS = 10% DEL TOTAL</t>
    </r>
  </si>
  <si>
    <t>7.IMPUESTOS Y TASAS = 6% DEL TOTAL</t>
  </si>
  <si>
    <t>A) Cantidad de colmenas adicionales?</t>
  </si>
  <si>
    <t>B) Cantidad de contenedores?</t>
  </si>
  <si>
    <t>D) Costo puesto en USA en US$</t>
  </si>
  <si>
    <t> Total 4</t>
  </si>
  <si>
    <t>OJO!!, es un salario simbolico, puesto que se reparten las utilidades</t>
  </si>
  <si>
    <t>……….</t>
  </si>
  <si>
    <t>C) Costo de producción de cada frasco de 1,1 kg. ex work en Bs.</t>
  </si>
  <si>
    <t>Camión Mizque - Arica</t>
  </si>
  <si>
    <t>total US$</t>
  </si>
  <si>
    <t>Total Bs</t>
  </si>
  <si>
    <t>Total 5 Bs</t>
  </si>
  <si>
    <t>cost unit US$</t>
  </si>
  <si>
    <r>
      <t>PREGUNTA 1.-</t>
    </r>
    <r>
      <rPr>
        <sz val="11"/>
        <color theme="1"/>
        <rFont val="Arial Narrow"/>
        <family val="2"/>
      </rPr>
      <t xml:space="preserve"> Se ha conseguido un importante mercado para la exportación de miel de abeja a los EEUU, existe una Asociación de apicultores en la localidad de Mizque – Cochabamba que  puede competir y atender esta demanda. Para ello lo contratan a Ud. Para que determine el precio de venta, transporte logístico y otros. Las condiciones son:</t>
    </r>
  </si>
  <si>
    <t>CUADRO DE RESPUESTAS</t>
  </si>
  <si>
    <t xml:space="preserve"> - Si actualmente la Asociación produce 2000 kgs. de miel mensualmente, deben invertir para completar la demanda: Una colmena tiene una producción promedio de 80 kgs./año. (dos "cosechas")</t>
  </si>
  <si>
    <t xml:space="preserve"> - Si actualmente la Asociación produce 2000 kgs. de miel mensualmente, deben invertir para completar la demanda. Una colmena tiene una producción promedio de 80 kgs./año. (dos "cosechas") y tiene un precio de 150 US$.</t>
  </si>
  <si>
    <t>…….</t>
  </si>
  <si>
    <t>1 Camioneta de 1 ton</t>
  </si>
  <si>
    <t>……..</t>
  </si>
  <si>
    <t xml:space="preserve">Barco Arica - Miami </t>
  </si>
  <si>
    <t>kgs. Peso total vidrio + miel</t>
  </si>
  <si>
    <t>Kgs miel/mes</t>
  </si>
  <si>
    <t>Kgs. Prod. Actual</t>
  </si>
  <si>
    <t>colmenas ADICIONALES</t>
  </si>
  <si>
    <t>US$</t>
  </si>
  <si>
    <t>A)Cuantas colmenas adicionales necesito?.  El costo unitario de cada colmena es de 150 US$.</t>
  </si>
  <si>
    <t xml:space="preserve">TOTAL COLMENAS </t>
  </si>
  <si>
    <t>1.- INVERSIONES: La asociaciòn ya existe y se haràn estas inversiones que se depreciarán EN LA VIDA DEL PROYECTO</t>
  </si>
  <si>
    <t>50 Colmenas</t>
  </si>
  <si>
    <t>CUADRO RESUMEN</t>
  </si>
  <si>
    <t>INVERSIONES</t>
  </si>
  <si>
    <t>INSUMOS</t>
  </si>
  <si>
    <t>RRHH</t>
  </si>
  <si>
    <t>OPERATIVOS</t>
  </si>
  <si>
    <t>PREGUNTAS:  A, B, E y F=10 PTOS.  C y D = 15 PTOS.</t>
  </si>
  <si>
    <t xml:space="preserve"> =&gt; costo EX WORK</t>
  </si>
  <si>
    <t>TRANSPORTE</t>
  </si>
  <si>
    <t>TOTAL</t>
  </si>
  <si>
    <t>GA 10%</t>
  </si>
  <si>
    <t>Imp. Tasas 6%</t>
  </si>
  <si>
    <t>capacitaciones Bs/año</t>
  </si>
  <si>
    <t>TOTAL GENERAL</t>
  </si>
  <si>
    <t>Costo puesto USA</t>
  </si>
  <si>
    <t>arica - USA</t>
  </si>
  <si>
    <t>Total</t>
  </si>
  <si>
    <t>US/cont</t>
  </si>
  <si>
    <t>CANTIDAD DE CONT.:</t>
  </si>
  <si>
    <t>Kgs. Carga máxima</t>
  </si>
  <si>
    <t>Frascos por cont.</t>
  </si>
  <si>
    <t>total frascos Y PESO para los 6 meses=</t>
  </si>
  <si>
    <t>CANT. CONTENEDORES</t>
  </si>
  <si>
    <t>CONT.</t>
  </si>
  <si>
    <t>COSTO TOTAL TRANSPORTE</t>
  </si>
  <si>
    <r>
      <rPr>
        <sz val="7"/>
        <color theme="1"/>
        <rFont val="Arial Narrow"/>
        <family val="2"/>
      </rPr>
      <t xml:space="preserve"> - </t>
    </r>
    <r>
      <rPr>
        <sz val="11"/>
        <color theme="1"/>
        <rFont val="Arial Narrow"/>
        <family val="2"/>
      </rPr>
      <t>Necesitan una cantidad de 6000 kgs./Mes durante los meses de invierno: Octubre a Marzo y para los próximos 5 AÑOS.</t>
    </r>
  </si>
  <si>
    <t>Chofer</t>
  </si>
  <si>
    <t>costo empresa Bs/mes</t>
  </si>
  <si>
    <t>1,1*6000*6</t>
  </si>
  <si>
    <t>Chofer para camioneta</t>
  </si>
  <si>
    <t>800/cont.</t>
  </si>
  <si>
    <t>E) Precio de venta con 40% de utilidad en US$</t>
  </si>
  <si>
    <t>camion mizque - arica</t>
  </si>
  <si>
    <r>
      <t xml:space="preserve">E) Precio de venta con 40% de util. en US$ </t>
    </r>
    <r>
      <rPr>
        <b/>
        <sz val="10"/>
        <color theme="1"/>
        <rFont val="Arial Narrow"/>
        <family val="2"/>
      </rPr>
      <t>(10P)</t>
    </r>
  </si>
  <si>
    <r>
      <t xml:space="preserve">A) Cantidad de colmenas adicionales? </t>
    </r>
    <r>
      <rPr>
        <b/>
        <sz val="10"/>
        <color theme="1"/>
        <rFont val="Arial Narrow"/>
        <family val="2"/>
      </rPr>
      <t xml:space="preserve"> (5P)</t>
    </r>
  </si>
  <si>
    <r>
      <t>6.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GASTOS ADMINISTRATIVOS = 10% DEL TOTAL (1+2+3+4+5)</t>
    </r>
  </si>
  <si>
    <t>7.IMPUESTOS Y TASAS = 6% DEL TOTAL (1+2+3+4+5)</t>
  </si>
  <si>
    <r>
      <t xml:space="preserve"> - Necesitan una cantidad de 6000 kgs./Mes durante los meses de invierno: Octubre a Marzo y para</t>
    </r>
    <r>
      <rPr>
        <b/>
        <sz val="10"/>
        <color theme="1"/>
        <rFont val="Arial Narrow"/>
        <family val="2"/>
      </rPr>
      <t xml:space="preserve"> los próximos 5 AÑOS.</t>
    </r>
  </si>
  <si>
    <r>
      <t>1.- INVERSIONES:</t>
    </r>
    <r>
      <rPr>
        <sz val="10"/>
        <color theme="1"/>
        <rFont val="Arial Narrow"/>
        <family val="2"/>
      </rPr>
      <t xml:space="preserve"> La asociaciòn ya existe y se haràn estas inversiones que se depreciarán </t>
    </r>
    <r>
      <rPr>
        <b/>
        <sz val="10"/>
        <color theme="1"/>
        <rFont val="Arial Narrow"/>
        <family val="2"/>
      </rPr>
      <t>EN LA VIDA DEL PROYECTO</t>
    </r>
  </si>
  <si>
    <r>
      <rPr>
        <b/>
        <sz val="10"/>
        <color theme="1"/>
        <rFont val="Arial Narrow"/>
        <family val="2"/>
      </rPr>
      <t xml:space="preserve">5. TRANSPORTE </t>
    </r>
    <r>
      <rPr>
        <sz val="10"/>
        <color theme="1"/>
        <rFont val="Arial Narrow"/>
        <family val="2"/>
      </rPr>
      <t>: Toda la demanda de los 6 meses se hará en un solo envío y SOLO SE UTILIZARÁ CONTENEDORES DE 20`</t>
    </r>
  </si>
  <si>
    <r>
      <t>3.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RECURSOS HUMANOS</t>
    </r>
    <r>
      <rPr>
        <sz val="10"/>
        <color theme="1"/>
        <rFont val="Arial Narrow"/>
        <family val="2"/>
      </rPr>
      <t xml:space="preserve">: </t>
    </r>
    <r>
      <rPr>
        <b/>
        <sz val="10"/>
        <color theme="1"/>
        <rFont val="Arial Narrow"/>
        <family val="2"/>
      </rPr>
      <t>Se paga solo el aguinaldo, la prima y 15% otras incidencias.</t>
    </r>
  </si>
  <si>
    <t xml:space="preserve">Total servicios básicos </t>
  </si>
  <si>
    <t xml:space="preserve">Bs. 2 </t>
  </si>
  <si>
    <t>Costo de cada embase de vidrio</t>
  </si>
  <si>
    <r>
      <t>B) Cantidad de contenedores?</t>
    </r>
    <r>
      <rPr>
        <b/>
        <sz val="10"/>
        <color theme="1"/>
        <rFont val="Arial Narrow"/>
        <family val="2"/>
      </rPr>
      <t xml:space="preserve"> (20P)</t>
    </r>
  </si>
  <si>
    <r>
      <t xml:space="preserve">C) Costo de producción de cada frasco de 1,1 kg. ex work en Bs. </t>
    </r>
    <r>
      <rPr>
        <b/>
        <sz val="10"/>
        <color theme="1"/>
        <rFont val="Arial Narrow"/>
        <family val="2"/>
      </rPr>
      <t>(30P)</t>
    </r>
  </si>
  <si>
    <r>
      <t xml:space="preserve">D) Costo puesto en USA en US$ </t>
    </r>
    <r>
      <rPr>
        <b/>
        <sz val="10"/>
        <color theme="1"/>
        <rFont val="Arial Narrow"/>
        <family val="2"/>
      </rPr>
      <t>(20P)</t>
    </r>
  </si>
  <si>
    <t>HOJA DE EXAMEN FINAL – LA DIRECCION POR SISTEMAS                 18-dic-2017</t>
  </si>
  <si>
    <r>
      <t>PREGUNTA 1.-</t>
    </r>
    <r>
      <rPr>
        <sz val="10"/>
        <color theme="1"/>
        <rFont val="Arial Narrow"/>
        <family val="2"/>
      </rPr>
      <t xml:space="preserve"> Se ha conseguido un importante mercado para la exportación de miel de abeja a los EEUU, existe una asociación de apicultores en la localidad que  puede competir y atender esta demanda. Para ello lo contratan a Ud. Para que determine el precio de venta, transporte logístico y otros. Las condiciones son:</t>
    </r>
  </si>
  <si>
    <t xml:space="preserve"> - La miel debe ir en embases de vidrio de 1,1 kg. Peso bruto (1kg miel +0,1kg el embase). </t>
  </si>
  <si>
    <t xml:space="preserve">vida proyecto (años) </t>
  </si>
  <si>
    <r>
      <rPr>
        <sz val="7"/>
        <color theme="1"/>
        <rFont val="Arial Narrow"/>
        <family val="2"/>
      </rPr>
      <t xml:space="preserve"> - </t>
    </r>
    <r>
      <rPr>
        <sz val="11"/>
        <color theme="1"/>
        <rFont val="Arial Narrow"/>
        <family val="2"/>
      </rPr>
      <t xml:space="preserve">La miel debe ir en embases de vidrio de 1,1 kg. Peso bruto (1kg miel +0,1kg el embase). </t>
    </r>
  </si>
  <si>
    <r>
      <t xml:space="preserve">F) Si el mercado en USA tiene precios actuales de 7,80 US$/KG. Recomiende UNA ACCION CONCRETA para competir aplicando la espina de pez (vea el cuadro resumen) </t>
    </r>
    <r>
      <rPr>
        <b/>
        <sz val="10"/>
        <color theme="1"/>
        <rFont val="Arial Narrow"/>
        <family val="2"/>
      </rPr>
      <t>(15P)</t>
    </r>
  </si>
  <si>
    <r>
      <t>5.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Arial Narrow"/>
        <family val="2"/>
      </rPr>
      <t xml:space="preserve">TRANSPORTE: </t>
    </r>
    <r>
      <rPr>
        <sz val="11"/>
        <color theme="1"/>
        <rFont val="Arial Narrow"/>
        <family val="2"/>
      </rPr>
      <t>Considerar que toda la demanda para los 6 meses se hará en un solo envío, Y SOLO SE UTILIZARÁ CONTENEDORES DE 20`. El costo POR CONTENEDOR es de: Mizque - Arica = 2800 US$; y barco Arica -Miami es de 800 US$. PREGUNTA B) Cuántos contenedores de 20`necesito para exportar?.</t>
    </r>
  </si>
  <si>
    <r>
      <t>3.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RECURSOS HUMANOS</t>
    </r>
    <r>
      <rPr>
        <sz val="10"/>
        <color theme="1"/>
        <rFont val="Arial Narrow"/>
        <family val="2"/>
      </rPr>
      <t xml:space="preserve">: </t>
    </r>
  </si>
  <si>
    <t>42% INCIDENCIAS</t>
  </si>
  <si>
    <t xml:space="preserve"> =21750/1,2 </t>
  </si>
  <si>
    <t xml:space="preserve">SE EMBALARAN EN SACHETS DE PLASTICO DE 25 UNDS. (MEDIDAS FRASCO 8 CM DIAM X 12 CM ALTO) </t>
  </si>
  <si>
    <t xml:space="preserve">SE ANALIZA POR PESO DIRECTAMENTE </t>
  </si>
  <si>
    <t xml:space="preserve">PREGUNTA 2: ELABORE EL FLUJO LOGISTICO PARA ESTABLECER EL TIEMPO APROX. PARA ENTREGAR AL CLIENTE, </t>
  </si>
  <si>
    <t>DESDE LA ENTREGA AL CAMIÓN.</t>
  </si>
  <si>
    <t>RESP. LOS PROCESOS APROXIMADOS SON:</t>
  </si>
  <si>
    <t>NRO.</t>
  </si>
  <si>
    <t>PROCESO</t>
  </si>
  <si>
    <t>TIEMPO</t>
  </si>
  <si>
    <t>DIAS</t>
  </si>
  <si>
    <t>HORAS</t>
  </si>
  <si>
    <t>SIMBOLO</t>
  </si>
  <si>
    <t>MEDIO TRANSP</t>
  </si>
  <si>
    <t>CARGUIO AL CAMION</t>
  </si>
  <si>
    <t>DOCUMENTOS (ACT. PARALELA)</t>
  </si>
  <si>
    <t>CAMION</t>
  </si>
  <si>
    <t>TRANSPORTE MIZQUE - CBBA</t>
  </si>
  <si>
    <t>TRANSPORTE CBBA-ORURO</t>
  </si>
  <si>
    <t>CONTROL PESO Y DCTOS</t>
  </si>
  <si>
    <t>CUMPLE?</t>
  </si>
  <si>
    <t>TRANSP. ORURO - T. QUEMADO</t>
  </si>
  <si>
    <t>DCTOS. ADUANAS</t>
  </si>
  <si>
    <t>TRANSP. CHUNGARA - ARICA</t>
  </si>
  <si>
    <t>DESCARGA EN PUERTO (CONT.)</t>
  </si>
  <si>
    <t>REVISION DCTOS. (ACT. PARAL)</t>
  </si>
  <si>
    <t>ESPERA BARCO</t>
  </si>
  <si>
    <t>TRANSPORTE PTO. ARICA-MIAMI</t>
  </si>
  <si>
    <t>BARCO</t>
  </si>
  <si>
    <t>OTRAS CONTINGENCIAS (CANALPANAM)</t>
  </si>
  <si>
    <t>27 DIAS APROX.</t>
  </si>
  <si>
    <t>BS</t>
  </si>
  <si>
    <t>F) Si el mercado en USA tiene precios actuales de 5,0 US$  qué acciones CONCRETAS recomienda? (vea el resumen)</t>
  </si>
  <si>
    <t>SUBTOT.1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</si>
</sst>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Times New Roman"/>
      <family val="1"/>
    </font>
    <font>
      <sz val="10"/>
      <color rgb="FFFF0000"/>
      <name val="Arial Narrow"/>
      <family val="2"/>
    </font>
    <font>
      <sz val="9"/>
      <color theme="1"/>
      <name val="Arial Narrow"/>
      <family val="2"/>
    </font>
    <font>
      <sz val="10"/>
      <name val="Times New Roman"/>
      <family val="1"/>
    </font>
    <font>
      <b/>
      <sz val="11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3" xfId="0" applyFont="1" applyBorder="1"/>
    <xf numFmtId="0" fontId="5" fillId="0" borderId="0" xfId="0" applyFont="1"/>
    <xf numFmtId="0" fontId="3" fillId="0" borderId="0" xfId="0" applyFont="1" applyAlignment="1"/>
    <xf numFmtId="0" fontId="3" fillId="0" borderId="4" xfId="0" applyFont="1" applyBorder="1" applyAlignment="1"/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7" xfId="0" applyBorder="1"/>
    <xf numFmtId="9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2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0" fillId="0" borderId="19" xfId="0" applyBorder="1"/>
    <xf numFmtId="0" fontId="9" fillId="0" borderId="7" xfId="0" applyFont="1" applyBorder="1"/>
    <xf numFmtId="0" fontId="10" fillId="0" borderId="7" xfId="0" applyFont="1" applyBorder="1"/>
    <xf numFmtId="1" fontId="0" fillId="0" borderId="17" xfId="0" applyNumberFormat="1" applyBorder="1"/>
    <xf numFmtId="2" fontId="0" fillId="0" borderId="19" xfId="0" applyNumberFormat="1" applyBorder="1"/>
    <xf numFmtId="0" fontId="1" fillId="0" borderId="2" xfId="0" applyFont="1" applyBorder="1" applyAlignment="1">
      <alignment horizontal="right"/>
    </xf>
    <xf numFmtId="0" fontId="6" fillId="0" borderId="7" xfId="0" applyFont="1" applyBorder="1"/>
    <xf numFmtId="0" fontId="6" fillId="0" borderId="0" xfId="0" applyFont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6" fillId="0" borderId="18" xfId="0" applyFont="1" applyBorder="1"/>
    <xf numFmtId="0" fontId="6" fillId="0" borderId="19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29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6" fillId="0" borderId="37" xfId="0" applyFont="1" applyBorder="1"/>
    <xf numFmtId="0" fontId="3" fillId="0" borderId="36" xfId="0" applyFont="1" applyBorder="1" applyAlignment="1">
      <alignment horizontal="right"/>
    </xf>
    <xf numFmtId="0" fontId="5" fillId="0" borderId="38" xfId="0" applyFont="1" applyBorder="1"/>
    <xf numFmtId="0" fontId="2" fillId="0" borderId="38" xfId="0" applyFont="1" applyBorder="1"/>
    <xf numFmtId="0" fontId="1" fillId="0" borderId="35" xfId="0" applyFont="1" applyBorder="1" applyAlignment="1">
      <alignment horizontal="right"/>
    </xf>
    <xf numFmtId="0" fontId="2" fillId="0" borderId="1" xfId="0" applyFont="1" applyBorder="1"/>
    <xf numFmtId="1" fontId="0" fillId="0" borderId="0" xfId="0" applyNumberFormat="1"/>
    <xf numFmtId="0" fontId="15" fillId="0" borderId="5" xfId="0" applyFont="1" applyBorder="1"/>
    <xf numFmtId="0" fontId="15" fillId="0" borderId="6" xfId="0" applyFont="1" applyBorder="1"/>
    <xf numFmtId="0" fontId="15" fillId="0" borderId="1" xfId="0" applyFont="1" applyBorder="1"/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0" borderId="7" xfId="0" applyFont="1" applyBorder="1"/>
    <xf numFmtId="0" fontId="19" fillId="0" borderId="2" xfId="0" applyFont="1" applyBorder="1" applyAlignment="1">
      <alignment horizontal="right"/>
    </xf>
    <xf numFmtId="1" fontId="19" fillId="0" borderId="3" xfId="0" applyNumberFormat="1" applyFont="1" applyBorder="1"/>
    <xf numFmtId="0" fontId="9" fillId="0" borderId="7" xfId="0" applyFont="1" applyBorder="1" applyAlignment="1">
      <alignment horizontal="center"/>
    </xf>
    <xf numFmtId="2" fontId="9" fillId="0" borderId="7" xfId="0" applyNumberFormat="1" applyFont="1" applyBorder="1"/>
    <xf numFmtId="0" fontId="19" fillId="0" borderId="3" xfId="0" applyFont="1" applyBorder="1" applyAlignment="1">
      <alignment horizontal="right"/>
    </xf>
    <xf numFmtId="164" fontId="0" fillId="0" borderId="0" xfId="0" applyNumberFormat="1"/>
    <xf numFmtId="1" fontId="20" fillId="3" borderId="17" xfId="0" applyNumberFormat="1" applyFont="1" applyFill="1" applyBorder="1"/>
    <xf numFmtId="2" fontId="0" fillId="0" borderId="0" xfId="0" applyNumberFormat="1"/>
    <xf numFmtId="2" fontId="10" fillId="0" borderId="7" xfId="0" applyNumberFormat="1" applyFont="1" applyBorder="1"/>
    <xf numFmtId="0" fontId="20" fillId="3" borderId="19" xfId="0" applyFont="1" applyFill="1" applyBorder="1"/>
    <xf numFmtId="0" fontId="15" fillId="0" borderId="0" xfId="0" applyFont="1"/>
    <xf numFmtId="2" fontId="20" fillId="3" borderId="19" xfId="0" applyNumberFormat="1" applyFont="1" applyFill="1" applyBorder="1"/>
    <xf numFmtId="164" fontId="19" fillId="0" borderId="3" xfId="0" applyNumberFormat="1" applyFont="1" applyBorder="1"/>
    <xf numFmtId="0" fontId="0" fillId="0" borderId="35" xfId="0" applyBorder="1"/>
    <xf numFmtId="0" fontId="1" fillId="0" borderId="0" xfId="0" applyFont="1" applyBorder="1" applyAlignment="1">
      <alignment horizontal="center" wrapText="1"/>
    </xf>
    <xf numFmtId="0" fontId="10" fillId="0" borderId="0" xfId="0" applyFont="1" applyBorder="1"/>
    <xf numFmtId="0" fontId="19" fillId="0" borderId="0" xfId="0" applyFont="1" applyBorder="1"/>
    <xf numFmtId="0" fontId="2" fillId="0" borderId="12" xfId="0" applyFont="1" applyBorder="1" applyAlignment="1">
      <alignment horizontal="right"/>
    </xf>
    <xf numFmtId="0" fontId="19" fillId="0" borderId="41" xfId="0" applyFont="1" applyBorder="1" applyAlignment="1">
      <alignment horizontal="right"/>
    </xf>
    <xf numFmtId="0" fontId="2" fillId="0" borderId="41" xfId="0" applyFont="1" applyBorder="1"/>
    <xf numFmtId="0" fontId="2" fillId="0" borderId="41" xfId="0" applyFont="1" applyBorder="1" applyAlignment="1">
      <alignment wrapText="1"/>
    </xf>
    <xf numFmtId="0" fontId="9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9" fillId="0" borderId="41" xfId="0" applyFont="1" applyBorder="1"/>
    <xf numFmtId="0" fontId="1" fillId="0" borderId="3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2" fillId="0" borderId="0" xfId="0" applyFont="1" applyBorder="1"/>
    <xf numFmtId="0" fontId="1" fillId="0" borderId="35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28" xfId="0" applyFont="1" applyBorder="1" applyAlignment="1">
      <alignment horizontal="right"/>
    </xf>
    <xf numFmtId="0" fontId="2" fillId="0" borderId="46" xfId="0" applyFont="1" applyBorder="1"/>
    <xf numFmtId="0" fontId="2" fillId="0" borderId="41" xfId="0" applyFont="1" applyBorder="1" applyAlignment="1">
      <alignment horizontal="center"/>
    </xf>
    <xf numFmtId="0" fontId="2" fillId="0" borderId="47" xfId="0" applyFont="1" applyBorder="1"/>
    <xf numFmtId="0" fontId="5" fillId="0" borderId="41" xfId="0" applyFont="1" applyBorder="1"/>
    <xf numFmtId="0" fontId="1" fillId="0" borderId="1" xfId="0" applyFont="1" applyBorder="1" applyAlignment="1">
      <alignment horizontal="center"/>
    </xf>
    <xf numFmtId="0" fontId="22" fillId="0" borderId="7" xfId="0" applyFont="1" applyBorder="1" applyAlignment="1">
      <alignment horizontal="right"/>
    </xf>
    <xf numFmtId="0" fontId="6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3" fillId="0" borderId="31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0" borderId="24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6" fillId="0" borderId="20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18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left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18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20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0" xfId="0" applyFont="1" applyAlignment="1">
      <alignment wrapText="1"/>
    </xf>
    <xf numFmtId="0" fontId="15" fillId="0" borderId="39" xfId="0" applyFont="1" applyBorder="1"/>
    <xf numFmtId="0" fontId="15" fillId="0" borderId="9" xfId="0" applyFont="1" applyBorder="1"/>
    <xf numFmtId="0" fontId="15" fillId="0" borderId="40" xfId="0" applyFont="1" applyBorder="1"/>
    <xf numFmtId="0" fontId="15" fillId="0" borderId="3" xfId="0" applyFont="1" applyBorder="1"/>
    <xf numFmtId="0" fontId="15" fillId="0" borderId="7" xfId="0" applyFont="1" applyBorder="1"/>
    <xf numFmtId="0" fontId="15" fillId="0" borderId="7" xfId="0" applyFont="1" applyBorder="1" applyAlignment="1">
      <alignment horizontal="center"/>
    </xf>
    <xf numFmtId="2" fontId="15" fillId="0" borderId="7" xfId="0" applyNumberFormat="1" applyFont="1" applyBorder="1"/>
    <xf numFmtId="164" fontId="15" fillId="0" borderId="7" xfId="0" applyNumberFormat="1" applyFont="1" applyBorder="1"/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0" fillId="0" borderId="38" xfId="0" applyBorder="1"/>
    <xf numFmtId="0" fontId="0" fillId="0" borderId="48" xfId="0" applyBorder="1"/>
    <xf numFmtId="0" fontId="0" fillId="0" borderId="49" xfId="0" applyBorder="1"/>
    <xf numFmtId="0" fontId="0" fillId="0" borderId="30" xfId="0" applyBorder="1"/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2" fontId="15" fillId="0" borderId="27" xfId="0" applyNumberFormat="1" applyFont="1" applyBorder="1"/>
    <xf numFmtId="2" fontId="15" fillId="0" borderId="29" xfId="0" applyNumberFormat="1" applyFont="1" applyBorder="1"/>
    <xf numFmtId="2" fontId="15" fillId="0" borderId="3" xfId="0" applyNumberFormat="1" applyFont="1" applyBorder="1"/>
    <xf numFmtId="164" fontId="15" fillId="0" borderId="50" xfId="0" applyNumberFormat="1" applyFont="1" applyBorder="1"/>
    <xf numFmtId="164" fontId="15" fillId="3" borderId="50" xfId="0" applyNumberFormat="1" applyFont="1" applyFill="1" applyBorder="1"/>
    <xf numFmtId="2" fontId="15" fillId="0" borderId="50" xfId="0" applyNumberFormat="1" applyFont="1" applyBorder="1"/>
    <xf numFmtId="0" fontId="15" fillId="0" borderId="50" xfId="0" applyFont="1" applyBorder="1"/>
    <xf numFmtId="0" fontId="15" fillId="0" borderId="1" xfId="0" applyFont="1" applyBorder="1" applyAlignment="1">
      <alignment horizontal="center"/>
    </xf>
    <xf numFmtId="0" fontId="15" fillId="0" borderId="8" xfId="0" applyFont="1" applyBorder="1"/>
    <xf numFmtId="0" fontId="15" fillId="0" borderId="51" xfId="0" applyFont="1" applyBorder="1"/>
    <xf numFmtId="0" fontId="15" fillId="0" borderId="2" xfId="0" applyFont="1" applyBorder="1"/>
    <xf numFmtId="0" fontId="15" fillId="0" borderId="51" xfId="0" applyFont="1" applyBorder="1" applyAlignment="1">
      <alignment horizontal="right"/>
    </xf>
    <xf numFmtId="0" fontId="15" fillId="3" borderId="5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K35" sqref="K35"/>
    </sheetView>
  </sheetViews>
  <sheetFormatPr baseColWidth="10" defaultRowHeight="15" x14ac:dyDescent="0.25"/>
  <cols>
    <col min="1" max="1" width="3.7109375" customWidth="1"/>
    <col min="2" max="2" width="26.85546875" customWidth="1"/>
    <col min="3" max="3" width="11" customWidth="1"/>
    <col min="4" max="4" width="9.140625" customWidth="1"/>
    <col min="5" max="5" width="1" customWidth="1"/>
    <col min="6" max="6" width="12" customWidth="1"/>
    <col min="7" max="7" width="11.140625" bestFit="1" customWidth="1"/>
    <col min="8" max="8" width="12.42578125" customWidth="1"/>
    <col min="9" max="9" width="15.5703125" customWidth="1"/>
  </cols>
  <sheetData>
    <row r="1" spans="1:9" ht="16.5" x14ac:dyDescent="0.3">
      <c r="A1" s="131" t="s">
        <v>126</v>
      </c>
      <c r="B1" s="131"/>
      <c r="C1" s="131"/>
      <c r="D1" s="131"/>
      <c r="E1" s="131"/>
      <c r="F1" s="131"/>
      <c r="G1" s="131"/>
      <c r="H1" s="131"/>
      <c r="I1" s="131"/>
    </row>
    <row r="2" spans="1:9" ht="39" customHeight="1" x14ac:dyDescent="0.25">
      <c r="A2" s="132" t="s">
        <v>127</v>
      </c>
      <c r="B2" s="132"/>
      <c r="C2" s="132"/>
      <c r="D2" s="132"/>
      <c r="E2" s="132"/>
      <c r="F2" s="132"/>
      <c r="G2" s="132"/>
      <c r="H2" s="132"/>
      <c r="I2" s="132"/>
    </row>
    <row r="3" spans="1:9" ht="13.5" customHeight="1" x14ac:dyDescent="0.25">
      <c r="A3" s="133" t="s">
        <v>116</v>
      </c>
      <c r="B3" s="133"/>
      <c r="C3" s="133"/>
      <c r="D3" s="133"/>
      <c r="E3" s="133"/>
      <c r="F3" s="133"/>
      <c r="G3" s="133"/>
      <c r="H3" s="133"/>
      <c r="I3" s="133"/>
    </row>
    <row r="4" spans="1:9" ht="12.75" customHeight="1" x14ac:dyDescent="0.25">
      <c r="A4" s="104" t="s">
        <v>128</v>
      </c>
      <c r="B4" s="104"/>
      <c r="C4" s="104"/>
      <c r="D4" s="104"/>
      <c r="E4" s="104"/>
      <c r="F4" s="104"/>
      <c r="G4" s="104"/>
      <c r="H4" s="104"/>
      <c r="I4" s="104"/>
    </row>
    <row r="5" spans="1:9" ht="25.5" customHeight="1" x14ac:dyDescent="0.25">
      <c r="A5" s="104" t="s">
        <v>66</v>
      </c>
      <c r="B5" s="104"/>
      <c r="C5" s="104"/>
      <c r="D5" s="104"/>
      <c r="E5" s="104"/>
      <c r="F5" s="104"/>
      <c r="G5" s="104"/>
      <c r="H5" s="104"/>
      <c r="I5" s="104"/>
    </row>
    <row r="6" spans="1:9" ht="13.5" customHeight="1" thickBot="1" x14ac:dyDescent="0.3">
      <c r="A6" s="112" t="s">
        <v>117</v>
      </c>
      <c r="B6" s="112"/>
      <c r="C6" s="112"/>
      <c r="D6" s="112"/>
      <c r="E6" s="112"/>
      <c r="F6" s="112"/>
      <c r="G6" s="112"/>
      <c r="H6" s="112"/>
      <c r="I6" s="112"/>
    </row>
    <row r="7" spans="1:9" ht="30" customHeight="1" thickBot="1" x14ac:dyDescent="0.3">
      <c r="A7" s="89" t="s">
        <v>0</v>
      </c>
      <c r="B7" s="90" t="s">
        <v>1</v>
      </c>
      <c r="C7" s="90" t="s">
        <v>129</v>
      </c>
      <c r="D7" s="105" t="s">
        <v>3</v>
      </c>
      <c r="E7" s="106"/>
      <c r="F7" s="90" t="s">
        <v>4</v>
      </c>
      <c r="G7" s="90" t="s">
        <v>5</v>
      </c>
      <c r="H7" s="90" t="s">
        <v>6</v>
      </c>
      <c r="I7" s="90" t="s">
        <v>7</v>
      </c>
    </row>
    <row r="8" spans="1:9" x14ac:dyDescent="0.25">
      <c r="A8" s="98" t="s">
        <v>8</v>
      </c>
      <c r="B8" s="83" t="s">
        <v>9</v>
      </c>
      <c r="C8" s="99" t="s">
        <v>67</v>
      </c>
      <c r="D8" s="107">
        <v>30000</v>
      </c>
      <c r="E8" s="108"/>
      <c r="F8" s="99">
        <v>0</v>
      </c>
      <c r="G8" s="83"/>
      <c r="H8" s="83"/>
      <c r="I8" s="100"/>
    </row>
    <row r="9" spans="1:9" x14ac:dyDescent="0.25">
      <c r="A9" s="39" t="s">
        <v>10</v>
      </c>
      <c r="B9" s="8" t="s">
        <v>11</v>
      </c>
      <c r="C9" s="9" t="s">
        <v>67</v>
      </c>
      <c r="D9" s="109">
        <v>25000</v>
      </c>
      <c r="E9" s="110"/>
      <c r="F9" s="9">
        <v>5000</v>
      </c>
      <c r="G9" s="8"/>
      <c r="H9" s="8"/>
      <c r="I9" s="40"/>
    </row>
    <row r="10" spans="1:9" x14ac:dyDescent="0.25">
      <c r="A10" s="39" t="s">
        <v>12</v>
      </c>
      <c r="B10" s="8" t="s">
        <v>13</v>
      </c>
      <c r="C10" s="9" t="s">
        <v>67</v>
      </c>
      <c r="D10" s="109">
        <v>8000</v>
      </c>
      <c r="E10" s="110"/>
      <c r="F10" s="9">
        <v>0</v>
      </c>
      <c r="G10" s="8"/>
      <c r="H10" s="8"/>
      <c r="I10" s="40"/>
    </row>
    <row r="11" spans="1:9" x14ac:dyDescent="0.25">
      <c r="A11" s="39" t="s">
        <v>14</v>
      </c>
      <c r="B11" s="8" t="s">
        <v>68</v>
      </c>
      <c r="C11" s="9" t="s">
        <v>67</v>
      </c>
      <c r="D11" s="109">
        <v>26000</v>
      </c>
      <c r="E11" s="110"/>
      <c r="F11" s="9">
        <v>10000</v>
      </c>
      <c r="G11" s="8"/>
      <c r="H11" s="8"/>
      <c r="I11" s="40"/>
    </row>
    <row r="12" spans="1:9" x14ac:dyDescent="0.25">
      <c r="A12" s="39" t="s">
        <v>15</v>
      </c>
      <c r="B12" s="8" t="s">
        <v>16</v>
      </c>
      <c r="C12" s="9" t="s">
        <v>67</v>
      </c>
      <c r="D12" s="109">
        <v>5000</v>
      </c>
      <c r="E12" s="110"/>
      <c r="F12" s="9">
        <v>0</v>
      </c>
      <c r="G12" s="8"/>
      <c r="H12" s="8"/>
      <c r="I12" s="40"/>
    </row>
    <row r="13" spans="1:9" x14ac:dyDescent="0.25">
      <c r="A13" s="39" t="s">
        <v>17</v>
      </c>
      <c r="B13" s="8" t="s">
        <v>18</v>
      </c>
      <c r="C13" s="9" t="s">
        <v>67</v>
      </c>
      <c r="D13" s="114" t="s">
        <v>69</v>
      </c>
      <c r="E13" s="115"/>
      <c r="F13" s="12">
        <v>0.2</v>
      </c>
      <c r="G13" s="11"/>
      <c r="H13" s="11"/>
      <c r="I13" s="22"/>
    </row>
    <row r="14" spans="1:9" ht="15.75" thickBot="1" x14ac:dyDescent="0.3">
      <c r="A14" s="41" t="s">
        <v>21</v>
      </c>
      <c r="B14" s="42" t="s">
        <v>19</v>
      </c>
      <c r="C14" s="43" t="s">
        <v>67</v>
      </c>
      <c r="D14" s="116">
        <v>5000</v>
      </c>
      <c r="E14" s="117"/>
      <c r="F14" s="43">
        <v>0</v>
      </c>
      <c r="G14" s="44"/>
      <c r="H14" s="44"/>
      <c r="I14" s="45"/>
    </row>
    <row r="15" spans="1:9" ht="15.75" thickBot="1" x14ac:dyDescent="0.3">
      <c r="H15" s="27" t="s">
        <v>20</v>
      </c>
      <c r="I15" s="1"/>
    </row>
    <row r="16" spans="1:9" ht="15" customHeight="1" thickBot="1" x14ac:dyDescent="0.3">
      <c r="A16" s="3" t="s">
        <v>47</v>
      </c>
      <c r="B16" s="3"/>
      <c r="C16" s="3"/>
      <c r="D16" s="3"/>
      <c r="E16" s="3"/>
      <c r="F16" s="3"/>
      <c r="G16" s="3"/>
      <c r="H16" s="3"/>
    </row>
    <row r="17" spans="1:9" ht="27" thickBot="1" x14ac:dyDescent="0.3">
      <c r="A17" s="89" t="s">
        <v>0</v>
      </c>
      <c r="B17" s="90" t="s">
        <v>22</v>
      </c>
      <c r="C17" s="90" t="s">
        <v>23</v>
      </c>
      <c r="D17" s="105" t="s">
        <v>24</v>
      </c>
      <c r="E17" s="106"/>
      <c r="F17" s="90" t="s">
        <v>25</v>
      </c>
    </row>
    <row r="18" spans="1:9" x14ac:dyDescent="0.25">
      <c r="A18" s="83" t="s">
        <v>8</v>
      </c>
      <c r="B18" s="83" t="s">
        <v>26</v>
      </c>
      <c r="C18" s="99">
        <v>10</v>
      </c>
      <c r="D18" s="107">
        <v>480</v>
      </c>
      <c r="E18" s="108"/>
      <c r="F18" s="101"/>
    </row>
    <row r="19" spans="1:9" ht="26.25" x14ac:dyDescent="0.25">
      <c r="A19" s="8" t="s">
        <v>27</v>
      </c>
      <c r="B19" s="14" t="s">
        <v>28</v>
      </c>
      <c r="C19" s="15"/>
      <c r="D19" s="109">
        <v>200</v>
      </c>
      <c r="E19" s="110"/>
      <c r="F19" s="13"/>
    </row>
    <row r="20" spans="1:9" x14ac:dyDescent="0.25">
      <c r="A20" s="8" t="s">
        <v>12</v>
      </c>
      <c r="B20" s="8" t="s">
        <v>29</v>
      </c>
      <c r="C20" s="9">
        <v>1</v>
      </c>
      <c r="D20" s="109">
        <v>1800</v>
      </c>
      <c r="E20" s="110"/>
      <c r="F20" s="13"/>
    </row>
    <row r="21" spans="1:9" ht="15.75" thickBot="1" x14ac:dyDescent="0.3">
      <c r="A21" s="8" t="s">
        <v>14</v>
      </c>
      <c r="B21" s="8" t="s">
        <v>30</v>
      </c>
      <c r="C21" s="9">
        <v>50</v>
      </c>
      <c r="D21" s="134">
        <v>250</v>
      </c>
      <c r="E21" s="135"/>
      <c r="F21" s="52"/>
    </row>
    <row r="22" spans="1:9" ht="15.75" thickBot="1" x14ac:dyDescent="0.3">
      <c r="A22" s="2"/>
      <c r="B22" s="2"/>
      <c r="C22" s="2"/>
      <c r="D22" s="123" t="s">
        <v>31</v>
      </c>
      <c r="E22" s="124"/>
      <c r="F22" s="55"/>
    </row>
    <row r="23" spans="1:9" ht="15.75" thickBot="1" x14ac:dyDescent="0.3">
      <c r="A23" s="112" t="s">
        <v>119</v>
      </c>
      <c r="B23" s="112"/>
      <c r="C23" s="112"/>
      <c r="D23" s="112"/>
      <c r="E23" s="112"/>
      <c r="F23" s="112"/>
      <c r="G23" s="113"/>
    </row>
    <row r="24" spans="1:9" ht="27" thickBot="1" x14ac:dyDescent="0.3">
      <c r="A24" s="89" t="s">
        <v>0</v>
      </c>
      <c r="B24" s="90" t="s">
        <v>22</v>
      </c>
      <c r="C24" s="90" t="s">
        <v>23</v>
      </c>
      <c r="D24" s="105" t="s">
        <v>32</v>
      </c>
      <c r="E24" s="106"/>
      <c r="F24" s="7" t="s">
        <v>106</v>
      </c>
      <c r="G24" s="78"/>
    </row>
    <row r="25" spans="1:9" ht="26.25" customHeight="1" x14ac:dyDescent="0.25">
      <c r="A25" s="83" t="s">
        <v>8</v>
      </c>
      <c r="B25" s="84" t="s">
        <v>33</v>
      </c>
      <c r="C25" s="95" t="s">
        <v>56</v>
      </c>
      <c r="D25" s="107">
        <v>1000</v>
      </c>
      <c r="E25" s="108"/>
      <c r="F25" s="23"/>
      <c r="G25" s="137" t="s">
        <v>55</v>
      </c>
      <c r="H25" s="138"/>
      <c r="I25" s="96"/>
    </row>
    <row r="26" spans="1:9" x14ac:dyDescent="0.25">
      <c r="A26" s="8" t="s">
        <v>10</v>
      </c>
      <c r="B26" s="14" t="s">
        <v>34</v>
      </c>
      <c r="C26" s="9">
        <v>1</v>
      </c>
      <c r="D26" s="109">
        <v>13700</v>
      </c>
      <c r="E26" s="110"/>
      <c r="F26" s="13"/>
      <c r="G26" s="93"/>
    </row>
    <row r="27" spans="1:9" x14ac:dyDescent="0.25">
      <c r="A27" s="8" t="s">
        <v>12</v>
      </c>
      <c r="B27" s="14" t="s">
        <v>35</v>
      </c>
      <c r="C27" s="9">
        <v>1</v>
      </c>
      <c r="D27" s="109">
        <v>4500</v>
      </c>
      <c r="E27" s="110"/>
      <c r="F27" s="13"/>
      <c r="G27" s="93"/>
    </row>
    <row r="28" spans="1:9" x14ac:dyDescent="0.25">
      <c r="A28" s="8" t="s">
        <v>14</v>
      </c>
      <c r="B28" s="14" t="s">
        <v>36</v>
      </c>
      <c r="C28" s="9">
        <v>2</v>
      </c>
      <c r="D28" s="109">
        <v>3500</v>
      </c>
      <c r="E28" s="110"/>
      <c r="F28" s="13"/>
      <c r="G28" s="93"/>
    </row>
    <row r="29" spans="1:9" ht="15.75" thickBot="1" x14ac:dyDescent="0.3">
      <c r="A29" s="8" t="s">
        <v>15</v>
      </c>
      <c r="B29" s="14" t="s">
        <v>108</v>
      </c>
      <c r="C29" s="9">
        <v>1</v>
      </c>
      <c r="D29" s="134">
        <v>2800</v>
      </c>
      <c r="E29" s="135"/>
      <c r="F29" s="52"/>
      <c r="G29" s="93"/>
    </row>
    <row r="30" spans="1:9" ht="15.75" thickBot="1" x14ac:dyDescent="0.3">
      <c r="A30" s="2"/>
      <c r="B30" s="2"/>
      <c r="C30" s="2"/>
      <c r="D30" s="123" t="s">
        <v>37</v>
      </c>
      <c r="E30" s="124"/>
      <c r="F30" s="54"/>
      <c r="G30" s="93"/>
    </row>
    <row r="31" spans="1:9" ht="14.25" customHeight="1" thickBot="1" x14ac:dyDescent="0.3">
      <c r="A31" s="4" t="s">
        <v>48</v>
      </c>
      <c r="B31" s="4"/>
      <c r="C31" s="4"/>
      <c r="D31" s="4"/>
      <c r="E31" s="18"/>
      <c r="H31" s="136"/>
      <c r="I31" s="136"/>
    </row>
    <row r="32" spans="1:9" ht="17.25" thickBot="1" x14ac:dyDescent="0.35">
      <c r="A32" s="94" t="s">
        <v>0</v>
      </c>
      <c r="B32" s="102" t="s">
        <v>22</v>
      </c>
      <c r="C32" s="102" t="s">
        <v>38</v>
      </c>
      <c r="D32" s="102" t="s">
        <v>39</v>
      </c>
      <c r="E32" s="19"/>
      <c r="F32" s="145" t="s">
        <v>64</v>
      </c>
      <c r="G32" s="146"/>
      <c r="H32" s="146"/>
      <c r="I32" s="147"/>
    </row>
    <row r="33" spans="1:9" ht="18" customHeight="1" x14ac:dyDescent="0.25">
      <c r="A33" s="83" t="s">
        <v>8</v>
      </c>
      <c r="B33" s="83" t="s">
        <v>40</v>
      </c>
      <c r="C33" s="83"/>
      <c r="D33" s="86">
        <v>1500</v>
      </c>
      <c r="E33" s="20"/>
      <c r="F33" s="118" t="s">
        <v>113</v>
      </c>
      <c r="G33" s="119"/>
      <c r="H33" s="120"/>
      <c r="I33" s="25"/>
    </row>
    <row r="34" spans="1:9" ht="18" customHeight="1" x14ac:dyDescent="0.25">
      <c r="A34" s="8" t="s">
        <v>10</v>
      </c>
      <c r="B34" s="8" t="s">
        <v>41</v>
      </c>
      <c r="C34" s="10">
        <v>3200</v>
      </c>
      <c r="D34" s="8"/>
      <c r="E34" s="21"/>
      <c r="F34" s="121" t="s">
        <v>123</v>
      </c>
      <c r="G34" s="122"/>
      <c r="H34" s="122"/>
      <c r="I34" s="22"/>
    </row>
    <row r="35" spans="1:9" ht="25.5" customHeight="1" x14ac:dyDescent="0.25">
      <c r="A35" s="8" t="s">
        <v>12</v>
      </c>
      <c r="B35" s="8" t="s">
        <v>120</v>
      </c>
      <c r="C35" s="8"/>
      <c r="D35" s="10">
        <v>800</v>
      </c>
      <c r="E35" s="20"/>
      <c r="F35" s="148" t="s">
        <v>124</v>
      </c>
      <c r="G35" s="149"/>
      <c r="H35" s="149"/>
      <c r="I35" s="26"/>
    </row>
    <row r="36" spans="1:9" ht="18.75" customHeight="1" x14ac:dyDescent="0.25">
      <c r="A36" s="8" t="s">
        <v>14</v>
      </c>
      <c r="B36" s="8" t="s">
        <v>122</v>
      </c>
      <c r="C36" s="10" t="s">
        <v>121</v>
      </c>
      <c r="D36" s="8"/>
      <c r="E36" s="21"/>
      <c r="F36" s="148" t="s">
        <v>125</v>
      </c>
      <c r="G36" s="149"/>
      <c r="H36" s="149"/>
      <c r="I36" s="26"/>
    </row>
    <row r="37" spans="1:9" ht="18" customHeight="1" thickBot="1" x14ac:dyDescent="0.3">
      <c r="A37" s="8" t="s">
        <v>15</v>
      </c>
      <c r="B37" s="8" t="s">
        <v>44</v>
      </c>
      <c r="C37" s="53" t="s">
        <v>45</v>
      </c>
      <c r="D37" s="53"/>
      <c r="E37" s="21"/>
      <c r="F37" s="139" t="s">
        <v>112</v>
      </c>
      <c r="G37" s="140"/>
      <c r="H37" s="141"/>
      <c r="I37" s="26"/>
    </row>
    <row r="38" spans="1:9" ht="41.25" customHeight="1" thickBot="1" x14ac:dyDescent="0.3">
      <c r="A38" s="2"/>
      <c r="B38" s="2"/>
      <c r="C38" s="54" t="s">
        <v>54</v>
      </c>
      <c r="D38" s="55"/>
      <c r="E38" s="21"/>
      <c r="F38" s="142" t="s">
        <v>131</v>
      </c>
      <c r="G38" s="143"/>
      <c r="H38" s="143"/>
      <c r="I38" s="144"/>
    </row>
    <row r="39" spans="1:9" ht="15.75" customHeight="1" thickBot="1" x14ac:dyDescent="0.3">
      <c r="A39" s="104" t="s">
        <v>118</v>
      </c>
      <c r="B39" s="104"/>
      <c r="C39" s="104"/>
      <c r="D39" s="104"/>
      <c r="E39" s="104"/>
      <c r="F39" s="104"/>
      <c r="G39" s="104"/>
      <c r="H39" s="104"/>
      <c r="I39" s="104"/>
    </row>
    <row r="40" spans="1:9" ht="16.5" customHeight="1" x14ac:dyDescent="0.25">
      <c r="A40" s="30" t="s">
        <v>0</v>
      </c>
      <c r="B40" s="31" t="s">
        <v>22</v>
      </c>
      <c r="C40" s="32" t="s">
        <v>62</v>
      </c>
      <c r="D40" s="127" t="s">
        <v>23</v>
      </c>
      <c r="E40" s="128"/>
      <c r="F40" s="32" t="s">
        <v>59</v>
      </c>
      <c r="G40" s="33" t="s">
        <v>60</v>
      </c>
      <c r="H40" s="125"/>
      <c r="I40" s="126"/>
    </row>
    <row r="41" spans="1:9" ht="14.25" customHeight="1" x14ac:dyDescent="0.25">
      <c r="A41" s="34" t="s">
        <v>8</v>
      </c>
      <c r="B41" s="28" t="s">
        <v>58</v>
      </c>
      <c r="C41" s="28">
        <v>2800</v>
      </c>
      <c r="D41" s="129"/>
      <c r="E41" s="129"/>
      <c r="F41" s="28"/>
      <c r="G41" s="35"/>
      <c r="H41" s="48"/>
      <c r="I41" s="48"/>
    </row>
    <row r="42" spans="1:9" ht="14.25" customHeight="1" thickBot="1" x14ac:dyDescent="0.3">
      <c r="A42" s="36" t="s">
        <v>10</v>
      </c>
      <c r="B42" s="37" t="s">
        <v>70</v>
      </c>
      <c r="C42" s="97" t="s">
        <v>109</v>
      </c>
      <c r="D42" s="130"/>
      <c r="E42" s="130"/>
      <c r="F42" s="37"/>
      <c r="G42" s="38"/>
      <c r="H42" s="29"/>
      <c r="I42" s="29"/>
    </row>
    <row r="43" spans="1:9" ht="16.5" customHeight="1" thickBot="1" x14ac:dyDescent="0.3">
      <c r="A43" s="29"/>
      <c r="B43" s="29"/>
      <c r="C43" s="29"/>
      <c r="D43" s="29"/>
      <c r="E43" s="29"/>
      <c r="F43" s="51" t="s">
        <v>61</v>
      </c>
      <c r="G43" s="50"/>
      <c r="H43" s="29"/>
      <c r="I43" s="29"/>
    </row>
    <row r="44" spans="1:9" x14ac:dyDescent="0.25">
      <c r="A44" s="47" t="s">
        <v>114</v>
      </c>
      <c r="B44" s="5"/>
      <c r="C44" s="5"/>
    </row>
    <row r="45" spans="1:9" x14ac:dyDescent="0.25">
      <c r="A45" s="111" t="s">
        <v>115</v>
      </c>
      <c r="B45" s="111"/>
      <c r="C45" s="111"/>
    </row>
    <row r="46" spans="1:9" ht="3" customHeight="1" x14ac:dyDescent="0.25"/>
    <row r="47" spans="1:9" ht="27.75" customHeight="1" x14ac:dyDescent="0.25">
      <c r="A47" s="104"/>
      <c r="B47" s="104"/>
      <c r="C47" s="104"/>
      <c r="D47" s="104"/>
      <c r="E47" s="104"/>
      <c r="F47" s="104"/>
      <c r="G47" s="104"/>
      <c r="H47" s="104"/>
      <c r="I47" s="104"/>
    </row>
  </sheetData>
  <mergeCells count="44">
    <mergeCell ref="H31:I31"/>
    <mergeCell ref="D30:E30"/>
    <mergeCell ref="G25:H25"/>
    <mergeCell ref="F37:H37"/>
    <mergeCell ref="F38:I38"/>
    <mergeCell ref="F32:I32"/>
    <mergeCell ref="F35:H35"/>
    <mergeCell ref="F36:H36"/>
    <mergeCell ref="D26:E26"/>
    <mergeCell ref="D27:E27"/>
    <mergeCell ref="D28:E28"/>
    <mergeCell ref="D29:E29"/>
    <mergeCell ref="H40:I40"/>
    <mergeCell ref="D40:E40"/>
    <mergeCell ref="D41:E41"/>
    <mergeCell ref="D42:E42"/>
    <mergeCell ref="A1:I1"/>
    <mergeCell ref="A2:I2"/>
    <mergeCell ref="A3:I3"/>
    <mergeCell ref="A4:I4"/>
    <mergeCell ref="A5:I5"/>
    <mergeCell ref="A6:I6"/>
    <mergeCell ref="D18:E18"/>
    <mergeCell ref="D19:E19"/>
    <mergeCell ref="D20:E20"/>
    <mergeCell ref="D21:E21"/>
    <mergeCell ref="D24:E24"/>
    <mergeCell ref="D25:E25"/>
    <mergeCell ref="A47:I47"/>
    <mergeCell ref="D7:E7"/>
    <mergeCell ref="D8:E8"/>
    <mergeCell ref="D9:E9"/>
    <mergeCell ref="D10:E10"/>
    <mergeCell ref="D11:E11"/>
    <mergeCell ref="D12:E12"/>
    <mergeCell ref="A45:C45"/>
    <mergeCell ref="A23:G23"/>
    <mergeCell ref="A39:I39"/>
    <mergeCell ref="D13:E13"/>
    <mergeCell ref="D14:E14"/>
    <mergeCell ref="F33:H33"/>
    <mergeCell ref="F34:H34"/>
    <mergeCell ref="D22:E22"/>
    <mergeCell ref="D17:E17"/>
  </mergeCells>
  <pageMargins left="0.15748031496062992" right="0.15748031496062992" top="0.19685039370078741" bottom="0.23622047244094491" header="0.15748031496062992" footer="0.31496062992125984"/>
  <pageSetup paperSize="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22" workbookViewId="0">
      <selection activeCell="M24" sqref="M24"/>
    </sheetView>
  </sheetViews>
  <sheetFormatPr baseColWidth="10" defaultRowHeight="15" x14ac:dyDescent="0.25"/>
  <cols>
    <col min="1" max="1" width="4.7109375" customWidth="1"/>
    <col min="2" max="2" width="29.7109375" customWidth="1"/>
    <col min="3" max="3" width="11" customWidth="1"/>
    <col min="4" max="4" width="10" bestFit="1" customWidth="1"/>
    <col min="5" max="5" width="1" customWidth="1"/>
    <col min="6" max="6" width="12.42578125" customWidth="1"/>
    <col min="7" max="7" width="11.85546875" customWidth="1"/>
    <col min="8" max="8" width="12.28515625" customWidth="1"/>
    <col min="9" max="9" width="14" customWidth="1"/>
    <col min="10" max="10" width="8.42578125" customWidth="1"/>
    <col min="11" max="11" width="15" customWidth="1"/>
    <col min="12" max="12" width="14.85546875" customWidth="1"/>
    <col min="15" max="15" width="9.5703125" customWidth="1"/>
  </cols>
  <sheetData>
    <row r="1" spans="1:13" ht="16.5" x14ac:dyDescent="0.3">
      <c r="A1" s="131" t="s">
        <v>46</v>
      </c>
      <c r="B1" s="131"/>
      <c r="C1" s="131"/>
      <c r="D1" s="131"/>
      <c r="E1" s="131"/>
      <c r="F1" s="131"/>
      <c r="G1" s="131"/>
      <c r="H1" s="131"/>
      <c r="I1" s="131"/>
    </row>
    <row r="2" spans="1:13" ht="62.25" customHeight="1" x14ac:dyDescent="0.3">
      <c r="A2" s="150" t="s">
        <v>63</v>
      </c>
      <c r="B2" s="150"/>
      <c r="C2" s="150"/>
      <c r="D2" s="150"/>
      <c r="E2" s="150"/>
      <c r="F2" s="150"/>
      <c r="G2" s="150"/>
      <c r="H2" s="150"/>
      <c r="I2" s="150"/>
      <c r="J2">
        <v>1.1000000000000001</v>
      </c>
      <c r="K2" t="s">
        <v>71</v>
      </c>
      <c r="M2" t="s">
        <v>136</v>
      </c>
    </row>
    <row r="3" spans="1:13" ht="16.5" x14ac:dyDescent="0.3">
      <c r="A3" s="151" t="s">
        <v>104</v>
      </c>
      <c r="B3" s="151"/>
      <c r="C3" s="151"/>
      <c r="D3" s="151"/>
      <c r="E3" s="151"/>
      <c r="F3" s="151"/>
      <c r="G3" s="151"/>
      <c r="H3" s="151"/>
      <c r="I3" s="151"/>
      <c r="J3">
        <v>6000</v>
      </c>
      <c r="K3" t="s">
        <v>72</v>
      </c>
      <c r="L3">
        <v>2000</v>
      </c>
      <c r="M3" t="s">
        <v>73</v>
      </c>
    </row>
    <row r="4" spans="1:13" ht="16.5" x14ac:dyDescent="0.3">
      <c r="A4" s="152" t="s">
        <v>130</v>
      </c>
      <c r="B4" s="152"/>
      <c r="C4" s="152"/>
      <c r="D4" s="152"/>
      <c r="E4" s="152"/>
      <c r="F4" s="152"/>
      <c r="G4" s="152"/>
      <c r="H4" s="152"/>
      <c r="I4" s="152"/>
      <c r="J4">
        <f>J3-L3</f>
        <v>4000</v>
      </c>
      <c r="K4" s="56">
        <f>J4/80</f>
        <v>50</v>
      </c>
      <c r="L4" t="s">
        <v>74</v>
      </c>
    </row>
    <row r="5" spans="1:13" ht="34.5" customHeight="1" thickBot="1" x14ac:dyDescent="0.35">
      <c r="A5" s="152" t="s">
        <v>65</v>
      </c>
      <c r="B5" s="152"/>
      <c r="C5" s="152"/>
      <c r="D5" s="152"/>
      <c r="E5" s="152"/>
      <c r="F5" s="152"/>
      <c r="G5" s="152"/>
      <c r="H5" s="152"/>
      <c r="I5" s="152"/>
      <c r="K5">
        <f>K4*150</f>
        <v>7500</v>
      </c>
      <c r="L5" t="s">
        <v>75</v>
      </c>
    </row>
    <row r="6" spans="1:13" ht="17.25" thickBot="1" x14ac:dyDescent="0.35">
      <c r="A6" s="153" t="s">
        <v>76</v>
      </c>
      <c r="B6" s="153"/>
      <c r="C6" s="153"/>
      <c r="D6" s="153"/>
      <c r="E6" s="153"/>
      <c r="F6" s="153"/>
      <c r="G6" s="153"/>
      <c r="H6" s="153"/>
      <c r="I6" s="153"/>
      <c r="J6" s="57" t="s">
        <v>77</v>
      </c>
      <c r="K6" s="58"/>
      <c r="L6" s="59">
        <f>J3/80</f>
        <v>75</v>
      </c>
    </row>
    <row r="7" spans="1:13" ht="17.25" thickBot="1" x14ac:dyDescent="0.35">
      <c r="A7" s="60" t="s">
        <v>78</v>
      </c>
      <c r="B7" s="61"/>
      <c r="C7" s="61"/>
      <c r="D7" s="61"/>
      <c r="E7" s="61"/>
      <c r="F7" s="61"/>
      <c r="G7" s="61"/>
      <c r="H7" s="61"/>
      <c r="I7" s="62"/>
    </row>
    <row r="8" spans="1:13" ht="26.25" x14ac:dyDescent="0.25">
      <c r="A8" s="6" t="s">
        <v>0</v>
      </c>
      <c r="B8" s="7" t="s">
        <v>1</v>
      </c>
      <c r="C8" s="7" t="s">
        <v>2</v>
      </c>
      <c r="D8" s="154" t="s">
        <v>3</v>
      </c>
      <c r="E8" s="155"/>
      <c r="F8" s="7" t="s">
        <v>4</v>
      </c>
      <c r="G8" s="7" t="s">
        <v>5</v>
      </c>
      <c r="H8" s="7" t="s">
        <v>6</v>
      </c>
      <c r="I8" s="7" t="s">
        <v>7</v>
      </c>
    </row>
    <row r="9" spans="1:13" x14ac:dyDescent="0.25">
      <c r="A9" s="8" t="s">
        <v>8</v>
      </c>
      <c r="B9" s="8" t="s">
        <v>9</v>
      </c>
      <c r="C9" s="9">
        <v>5</v>
      </c>
      <c r="D9" s="109">
        <v>30000</v>
      </c>
      <c r="E9" s="110"/>
      <c r="F9" s="9">
        <v>0</v>
      </c>
      <c r="G9" s="24">
        <f>D9</f>
        <v>30000</v>
      </c>
      <c r="H9" s="24">
        <f>G9/5</f>
        <v>6000</v>
      </c>
      <c r="I9" s="24">
        <f>H9*6.96/12</f>
        <v>3480</v>
      </c>
    </row>
    <row r="10" spans="1:13" x14ac:dyDescent="0.25">
      <c r="A10" s="8" t="s">
        <v>10</v>
      </c>
      <c r="B10" s="8" t="s">
        <v>11</v>
      </c>
      <c r="C10" s="9">
        <v>5</v>
      </c>
      <c r="D10" s="109">
        <v>25000</v>
      </c>
      <c r="E10" s="110"/>
      <c r="F10" s="9">
        <v>5000</v>
      </c>
      <c r="G10" s="24">
        <f>D10-F10</f>
        <v>20000</v>
      </c>
      <c r="H10" s="24">
        <f t="shared" ref="H10:H15" si="0">G10/5</f>
        <v>4000</v>
      </c>
      <c r="I10" s="24">
        <f t="shared" ref="I10:I15" si="1">H10*6.96/12</f>
        <v>2320</v>
      </c>
    </row>
    <row r="11" spans="1:13" x14ac:dyDescent="0.25">
      <c r="A11" s="8" t="s">
        <v>12</v>
      </c>
      <c r="B11" s="8" t="s">
        <v>13</v>
      </c>
      <c r="C11" s="9">
        <v>5</v>
      </c>
      <c r="D11" s="109">
        <v>8000</v>
      </c>
      <c r="E11" s="110"/>
      <c r="F11" s="9">
        <v>0</v>
      </c>
      <c r="G11" s="24">
        <f>D11</f>
        <v>8000</v>
      </c>
      <c r="H11" s="24">
        <f t="shared" si="0"/>
        <v>1600</v>
      </c>
      <c r="I11" s="24">
        <f t="shared" si="1"/>
        <v>928</v>
      </c>
    </row>
    <row r="12" spans="1:13" x14ac:dyDescent="0.25">
      <c r="A12" s="8" t="s">
        <v>14</v>
      </c>
      <c r="B12" s="8" t="s">
        <v>68</v>
      </c>
      <c r="C12" s="9">
        <v>5</v>
      </c>
      <c r="D12" s="109">
        <v>26000</v>
      </c>
      <c r="E12" s="110"/>
      <c r="F12" s="9">
        <v>10000</v>
      </c>
      <c r="G12" s="24">
        <f>D12-F12</f>
        <v>16000</v>
      </c>
      <c r="H12" s="24">
        <f t="shared" si="0"/>
        <v>3200</v>
      </c>
      <c r="I12" s="24">
        <f t="shared" si="1"/>
        <v>1856</v>
      </c>
    </row>
    <row r="13" spans="1:13" x14ac:dyDescent="0.25">
      <c r="A13" s="8" t="s">
        <v>15</v>
      </c>
      <c r="B13" s="8" t="s">
        <v>16</v>
      </c>
      <c r="C13" s="9">
        <v>5</v>
      </c>
      <c r="D13" s="109">
        <v>5000</v>
      </c>
      <c r="E13" s="110"/>
      <c r="F13" s="9">
        <v>0</v>
      </c>
      <c r="G13" s="24">
        <f>D13</f>
        <v>5000</v>
      </c>
      <c r="H13" s="24">
        <f t="shared" si="0"/>
        <v>1000</v>
      </c>
      <c r="I13" s="24">
        <f t="shared" si="1"/>
        <v>580</v>
      </c>
    </row>
    <row r="14" spans="1:13" x14ac:dyDescent="0.25">
      <c r="A14" s="8" t="s">
        <v>17</v>
      </c>
      <c r="B14" s="8" t="s">
        <v>79</v>
      </c>
      <c r="C14" s="9">
        <v>5</v>
      </c>
      <c r="D14" s="114">
        <f>50*150</f>
        <v>7500</v>
      </c>
      <c r="E14" s="115"/>
      <c r="F14" s="12">
        <v>0.2</v>
      </c>
      <c r="G14" s="63">
        <f>D14-D14*F14</f>
        <v>6000</v>
      </c>
      <c r="H14" s="24">
        <f t="shared" si="0"/>
        <v>1200</v>
      </c>
      <c r="I14" s="24">
        <f t="shared" si="1"/>
        <v>696</v>
      </c>
    </row>
    <row r="15" spans="1:13" x14ac:dyDescent="0.25">
      <c r="A15" s="8" t="s">
        <v>21</v>
      </c>
      <c r="B15" s="8" t="s">
        <v>19</v>
      </c>
      <c r="C15" s="9">
        <v>5</v>
      </c>
      <c r="D15" s="109">
        <v>4000</v>
      </c>
      <c r="E15" s="110"/>
      <c r="F15" s="9">
        <v>0</v>
      </c>
      <c r="G15" s="63">
        <f>D15</f>
        <v>4000</v>
      </c>
      <c r="H15" s="24">
        <f t="shared" si="0"/>
        <v>800</v>
      </c>
      <c r="I15" s="24">
        <f t="shared" si="1"/>
        <v>464</v>
      </c>
    </row>
    <row r="16" spans="1:13" ht="15.75" thickBot="1" x14ac:dyDescent="0.3">
      <c r="H16" s="64" t="s">
        <v>20</v>
      </c>
      <c r="I16" s="65">
        <f>SUM(I9:I15)</f>
        <v>10324</v>
      </c>
    </row>
    <row r="17" spans="1:16" ht="15.75" thickBot="1" x14ac:dyDescent="0.3">
      <c r="A17" s="3" t="s">
        <v>47</v>
      </c>
      <c r="B17" s="3"/>
      <c r="C17" s="3"/>
      <c r="D17" s="3"/>
      <c r="E17" s="3"/>
      <c r="F17" s="3"/>
      <c r="G17" s="3"/>
      <c r="H17" s="3"/>
    </row>
    <row r="18" spans="1:16" ht="26.25" x14ac:dyDescent="0.25">
      <c r="A18" s="6" t="s">
        <v>0</v>
      </c>
      <c r="B18" s="7" t="s">
        <v>22</v>
      </c>
      <c r="C18" s="7" t="s">
        <v>23</v>
      </c>
      <c r="D18" s="7" t="s">
        <v>24</v>
      </c>
      <c r="E18" s="7"/>
      <c r="F18" s="7" t="s">
        <v>25</v>
      </c>
    </row>
    <row r="19" spans="1:16" x14ac:dyDescent="0.25">
      <c r="A19" s="8" t="s">
        <v>8</v>
      </c>
      <c r="B19" s="8" t="s">
        <v>26</v>
      </c>
      <c r="C19" s="9">
        <v>10</v>
      </c>
      <c r="D19" s="8">
        <v>480</v>
      </c>
      <c r="E19" s="8"/>
      <c r="F19" s="23">
        <f>C19*D19/12</f>
        <v>400</v>
      </c>
    </row>
    <row r="20" spans="1:16" ht="26.25" x14ac:dyDescent="0.25">
      <c r="A20" s="8" t="s">
        <v>27</v>
      </c>
      <c r="B20" s="14" t="s">
        <v>28</v>
      </c>
      <c r="C20" s="66">
        <v>50</v>
      </c>
      <c r="D20" s="8">
        <v>200</v>
      </c>
      <c r="E20" s="8"/>
      <c r="F20" s="67">
        <f>C20*D20/12</f>
        <v>833.33333333333337</v>
      </c>
    </row>
    <row r="21" spans="1:16" x14ac:dyDescent="0.25">
      <c r="A21" s="8" t="s">
        <v>12</v>
      </c>
      <c r="B21" s="8" t="s">
        <v>29</v>
      </c>
      <c r="C21" s="9">
        <v>1</v>
      </c>
      <c r="D21" s="8">
        <v>1800</v>
      </c>
      <c r="E21" s="8"/>
      <c r="F21" s="23">
        <f>D21/12</f>
        <v>150</v>
      </c>
    </row>
    <row r="22" spans="1:16" x14ac:dyDescent="0.25">
      <c r="A22" s="8" t="s">
        <v>14</v>
      </c>
      <c r="B22" s="8" t="s">
        <v>30</v>
      </c>
      <c r="C22" s="9">
        <v>50</v>
      </c>
      <c r="D22" s="8">
        <v>250</v>
      </c>
      <c r="E22" s="8"/>
      <c r="F22" s="23">
        <f>D22*C22/12</f>
        <v>1041.6666666666667</v>
      </c>
    </row>
    <row r="23" spans="1:16" ht="15.75" thickBot="1" x14ac:dyDescent="0.3">
      <c r="A23" s="2"/>
      <c r="B23" s="2"/>
      <c r="C23" s="2"/>
      <c r="D23" s="64" t="s">
        <v>31</v>
      </c>
      <c r="E23" s="68"/>
      <c r="F23" s="65">
        <f>SUM(F19:F22)</f>
        <v>2425</v>
      </c>
    </row>
    <row r="24" spans="1:16" ht="15.75" thickBot="1" x14ac:dyDescent="0.3">
      <c r="A24" s="113" t="s">
        <v>133</v>
      </c>
      <c r="B24" s="113"/>
      <c r="C24" s="113"/>
      <c r="D24" s="113"/>
      <c r="E24" s="113"/>
      <c r="F24" s="113"/>
      <c r="G24" s="113"/>
    </row>
    <row r="25" spans="1:16" ht="27" thickBot="1" x14ac:dyDescent="0.3">
      <c r="A25" s="89" t="s">
        <v>0</v>
      </c>
      <c r="B25" s="90" t="s">
        <v>22</v>
      </c>
      <c r="C25" s="90" t="s">
        <v>23</v>
      </c>
      <c r="D25" s="90" t="s">
        <v>32</v>
      </c>
      <c r="E25" s="91"/>
      <c r="F25" s="92" t="s">
        <v>106</v>
      </c>
      <c r="G25" s="78" t="s">
        <v>134</v>
      </c>
    </row>
    <row r="26" spans="1:16" ht="26.25" customHeight="1" x14ac:dyDescent="0.25">
      <c r="A26" s="83" t="s">
        <v>8</v>
      </c>
      <c r="B26" s="84" t="s">
        <v>33</v>
      </c>
      <c r="C26" s="85">
        <f>6240/80</f>
        <v>78</v>
      </c>
      <c r="D26" s="86">
        <v>1000</v>
      </c>
      <c r="E26" s="87"/>
      <c r="F26" s="88">
        <f>D26*C26*1.42</f>
        <v>110760</v>
      </c>
      <c r="G26" s="137" t="s">
        <v>55</v>
      </c>
      <c r="H26" s="138"/>
      <c r="I26" s="138"/>
    </row>
    <row r="27" spans="1:16" ht="15.75" thickBot="1" x14ac:dyDescent="0.3">
      <c r="A27" s="8" t="s">
        <v>10</v>
      </c>
      <c r="B27" s="14" t="s">
        <v>34</v>
      </c>
      <c r="C27" s="9">
        <v>1</v>
      </c>
      <c r="D27" s="10">
        <v>12500</v>
      </c>
      <c r="E27" s="81"/>
      <c r="F27" s="88">
        <f t="shared" ref="F27:F30" si="2">D27*C27*1.42</f>
        <v>17750</v>
      </c>
      <c r="G27" s="79"/>
    </row>
    <row r="28" spans="1:16" ht="15.75" thickBot="1" x14ac:dyDescent="0.3">
      <c r="A28" s="8" t="s">
        <v>12</v>
      </c>
      <c r="B28" s="14" t="s">
        <v>35</v>
      </c>
      <c r="C28" s="9">
        <v>1</v>
      </c>
      <c r="D28" s="10">
        <v>4800</v>
      </c>
      <c r="E28" s="81"/>
      <c r="F28" s="88">
        <f t="shared" si="2"/>
        <v>6816</v>
      </c>
      <c r="G28" s="79"/>
      <c r="K28" s="57" t="s">
        <v>80</v>
      </c>
      <c r="L28" s="58"/>
      <c r="M28" s="201" t="s">
        <v>39</v>
      </c>
      <c r="N28" s="74"/>
      <c r="O28" s="74"/>
      <c r="P28" s="74"/>
    </row>
    <row r="29" spans="1:16" x14ac:dyDescent="0.25">
      <c r="A29" s="8" t="s">
        <v>14</v>
      </c>
      <c r="B29" s="14" t="s">
        <v>36</v>
      </c>
      <c r="C29" s="9">
        <v>2</v>
      </c>
      <c r="D29" s="10">
        <v>3500</v>
      </c>
      <c r="E29" s="81"/>
      <c r="F29" s="88">
        <f t="shared" si="2"/>
        <v>9940</v>
      </c>
      <c r="G29" s="79"/>
      <c r="K29" s="202">
        <v>1</v>
      </c>
      <c r="L29" s="202" t="s">
        <v>81</v>
      </c>
      <c r="M29" s="197">
        <f>I16</f>
        <v>10324</v>
      </c>
      <c r="N29" s="74"/>
      <c r="O29" s="74"/>
      <c r="P29" s="74"/>
    </row>
    <row r="30" spans="1:16" x14ac:dyDescent="0.25">
      <c r="A30" s="8" t="s">
        <v>15</v>
      </c>
      <c r="B30" s="14" t="s">
        <v>105</v>
      </c>
      <c r="C30" s="9">
        <v>1</v>
      </c>
      <c r="D30" s="10">
        <v>2800</v>
      </c>
      <c r="E30" s="81"/>
      <c r="F30" s="88">
        <f t="shared" si="2"/>
        <v>3976</v>
      </c>
      <c r="G30" s="79"/>
      <c r="K30" s="203">
        <v>2</v>
      </c>
      <c r="L30" s="203" t="s">
        <v>82</v>
      </c>
      <c r="M30" s="197">
        <f>F23</f>
        <v>2425</v>
      </c>
      <c r="N30" s="74"/>
      <c r="O30" s="74"/>
      <c r="P30" s="74"/>
    </row>
    <row r="31" spans="1:16" ht="15.75" thickBot="1" x14ac:dyDescent="0.3">
      <c r="A31" s="2"/>
      <c r="B31" s="2"/>
      <c r="C31" s="2"/>
      <c r="D31" s="64" t="s">
        <v>37</v>
      </c>
      <c r="E31" s="2"/>
      <c r="F31" s="82">
        <f>SUM(F26:F30)</f>
        <v>149242</v>
      </c>
      <c r="G31" s="80"/>
      <c r="K31" s="203">
        <v>3</v>
      </c>
      <c r="L31" s="203" t="s">
        <v>83</v>
      </c>
      <c r="M31" s="197">
        <f>F31</f>
        <v>149242</v>
      </c>
      <c r="N31" s="74"/>
      <c r="O31" s="74"/>
      <c r="P31" s="74"/>
    </row>
    <row r="32" spans="1:16" ht="15.75" thickBot="1" x14ac:dyDescent="0.3">
      <c r="A32" s="4" t="s">
        <v>48</v>
      </c>
      <c r="B32" s="4"/>
      <c r="C32" s="4"/>
      <c r="D32" s="4"/>
      <c r="E32" s="18"/>
      <c r="K32" s="203">
        <v>4</v>
      </c>
      <c r="L32" s="203" t="s">
        <v>84</v>
      </c>
      <c r="M32" s="197">
        <f>D39</f>
        <v>15216.666666666668</v>
      </c>
      <c r="N32" s="74"/>
      <c r="O32" s="74"/>
      <c r="P32" s="74"/>
    </row>
    <row r="33" spans="1:16" ht="15.75" thickBot="1" x14ac:dyDescent="0.3">
      <c r="A33" s="16" t="s">
        <v>0</v>
      </c>
      <c r="B33" s="17" t="s">
        <v>22</v>
      </c>
      <c r="C33" s="17" t="s">
        <v>38</v>
      </c>
      <c r="D33" s="17" t="s">
        <v>39</v>
      </c>
      <c r="E33" s="19"/>
      <c r="F33" s="156" t="s">
        <v>85</v>
      </c>
      <c r="G33" s="157"/>
      <c r="H33" s="157"/>
      <c r="I33" s="158"/>
      <c r="K33" s="203"/>
      <c r="L33" s="206" t="s">
        <v>167</v>
      </c>
      <c r="M33" s="198">
        <f>SUM(M29:M32)</f>
        <v>177207.66666666666</v>
      </c>
      <c r="N33" s="74" t="s">
        <v>86</v>
      </c>
      <c r="O33" s="74"/>
      <c r="P33" s="173">
        <f>M33/6000</f>
        <v>29.534611111111108</v>
      </c>
    </row>
    <row r="34" spans="1:16" ht="16.5" x14ac:dyDescent="0.25">
      <c r="A34" s="8" t="s">
        <v>8</v>
      </c>
      <c r="B34" s="8" t="s">
        <v>40</v>
      </c>
      <c r="C34" s="8"/>
      <c r="D34" s="10">
        <v>1500</v>
      </c>
      <c r="E34" s="20"/>
      <c r="F34" s="159" t="s">
        <v>51</v>
      </c>
      <c r="G34" s="160"/>
      <c r="H34" s="161"/>
      <c r="I34" s="70">
        <f>K4</f>
        <v>50</v>
      </c>
      <c r="K34" s="203">
        <v>5</v>
      </c>
      <c r="L34" s="203" t="s">
        <v>87</v>
      </c>
      <c r="M34" s="199">
        <f>L50</f>
        <v>50112</v>
      </c>
      <c r="N34" s="74"/>
      <c r="O34" s="174"/>
      <c r="P34" s="74"/>
    </row>
    <row r="35" spans="1:16" ht="16.5" x14ac:dyDescent="0.3">
      <c r="A35" s="8" t="s">
        <v>10</v>
      </c>
      <c r="B35" s="8" t="s">
        <v>41</v>
      </c>
      <c r="C35" s="10">
        <v>5000</v>
      </c>
      <c r="D35" s="72">
        <f>C35/12</f>
        <v>416.66666666666669</v>
      </c>
      <c r="E35" s="21"/>
      <c r="F35" s="162" t="s">
        <v>52</v>
      </c>
      <c r="G35" s="163"/>
      <c r="H35" s="163"/>
      <c r="I35" s="73">
        <f>M47</f>
        <v>2</v>
      </c>
      <c r="K35" s="203"/>
      <c r="L35" s="205" t="s">
        <v>88</v>
      </c>
      <c r="M35" s="200">
        <f>SUM(M33:M34)</f>
        <v>227319.66666666666</v>
      </c>
      <c r="N35" s="74"/>
      <c r="O35" s="74"/>
      <c r="P35" s="74"/>
    </row>
    <row r="36" spans="1:16" ht="32.25" customHeight="1" thickBot="1" x14ac:dyDescent="0.35">
      <c r="A36" s="8" t="s">
        <v>12</v>
      </c>
      <c r="B36" s="8" t="s">
        <v>42</v>
      </c>
      <c r="C36" s="8"/>
      <c r="D36" s="103">
        <v>800</v>
      </c>
      <c r="E36" s="20"/>
      <c r="F36" s="164" t="s">
        <v>57</v>
      </c>
      <c r="G36" s="165"/>
      <c r="H36" s="165"/>
      <c r="I36" s="75">
        <f>P33</f>
        <v>29.534611111111108</v>
      </c>
      <c r="K36" s="203"/>
      <c r="L36" s="203" t="s">
        <v>89</v>
      </c>
      <c r="M36" s="199">
        <f>M35*10%</f>
        <v>22731.966666666667</v>
      </c>
      <c r="N36" s="74"/>
      <c r="O36" s="74"/>
      <c r="P36" s="74"/>
    </row>
    <row r="37" spans="1:16" ht="17.25" thickBot="1" x14ac:dyDescent="0.35">
      <c r="A37" s="8" t="s">
        <v>14</v>
      </c>
      <c r="B37" s="8" t="s">
        <v>43</v>
      </c>
      <c r="C37" s="24">
        <f>J3*2</f>
        <v>12000</v>
      </c>
      <c r="D37" s="24">
        <f>C37</f>
        <v>12000</v>
      </c>
      <c r="E37" s="21"/>
      <c r="F37" s="164" t="s">
        <v>53</v>
      </c>
      <c r="G37" s="165"/>
      <c r="H37" s="165"/>
      <c r="I37" s="75">
        <f>O38/6.96</f>
        <v>6.314435185185185</v>
      </c>
      <c r="K37" s="204"/>
      <c r="L37" s="204" t="s">
        <v>90</v>
      </c>
      <c r="M37" s="196">
        <f>M35*6%</f>
        <v>13639.179999999998</v>
      </c>
      <c r="N37" s="74"/>
      <c r="O37" s="192" t="s">
        <v>165</v>
      </c>
      <c r="P37" s="193" t="s">
        <v>75</v>
      </c>
    </row>
    <row r="38" spans="1:16" ht="31.5" thickBot="1" x14ac:dyDescent="0.35">
      <c r="A38" s="8" t="s">
        <v>15</v>
      </c>
      <c r="B38" s="8" t="s">
        <v>91</v>
      </c>
      <c r="C38" s="8">
        <v>6000</v>
      </c>
      <c r="D38" s="24">
        <f>C38/12</f>
        <v>500</v>
      </c>
      <c r="E38" s="21"/>
      <c r="F38" s="166" t="s">
        <v>110</v>
      </c>
      <c r="G38" s="167"/>
      <c r="H38" s="168"/>
      <c r="I38" s="75">
        <f>I37*1.4</f>
        <v>8.8402092592592592</v>
      </c>
      <c r="K38" s="74"/>
      <c r="L38" s="178" t="s">
        <v>92</v>
      </c>
      <c r="M38" s="196">
        <f>SUM(M35:M37)</f>
        <v>263690.81333333335</v>
      </c>
      <c r="N38" s="175" t="s">
        <v>93</v>
      </c>
      <c r="O38" s="194">
        <f>M38/J3</f>
        <v>43.94846888888889</v>
      </c>
      <c r="P38" s="195">
        <f>O38/6.96</f>
        <v>6.314435185185185</v>
      </c>
    </row>
    <row r="39" spans="1:16" ht="36.75" customHeight="1" thickBot="1" x14ac:dyDescent="0.35">
      <c r="A39" s="2"/>
      <c r="B39" s="2"/>
      <c r="C39" s="64" t="s">
        <v>54</v>
      </c>
      <c r="D39" s="76">
        <f>SUM(D34:D38)</f>
        <v>15216.666666666668</v>
      </c>
      <c r="E39" s="21"/>
      <c r="F39" s="169" t="s">
        <v>166</v>
      </c>
      <c r="G39" s="170"/>
      <c r="H39" s="170"/>
      <c r="I39" s="171"/>
      <c r="K39">
        <v>2800</v>
      </c>
      <c r="L39" t="s">
        <v>111</v>
      </c>
    </row>
    <row r="40" spans="1:16" ht="56.25" customHeight="1" thickBot="1" x14ac:dyDescent="0.35">
      <c r="A40" s="172" t="s">
        <v>132</v>
      </c>
      <c r="B40" s="172"/>
      <c r="C40" s="172"/>
      <c r="D40" s="172"/>
      <c r="E40" s="172"/>
      <c r="F40" s="172"/>
      <c r="G40" s="172"/>
      <c r="H40" s="172"/>
      <c r="I40" s="172"/>
      <c r="K40">
        <v>800</v>
      </c>
      <c r="L40" t="s">
        <v>94</v>
      </c>
    </row>
    <row r="41" spans="1:16" ht="15.75" thickBot="1" x14ac:dyDescent="0.3">
      <c r="A41" s="46" t="s">
        <v>49</v>
      </c>
      <c r="B41" s="46"/>
      <c r="C41" s="46"/>
      <c r="J41" t="s">
        <v>95</v>
      </c>
      <c r="K41" s="77">
        <f>SUM(K39:K40)</f>
        <v>3600</v>
      </c>
      <c r="L41" t="s">
        <v>96</v>
      </c>
    </row>
    <row r="42" spans="1:16" x14ac:dyDescent="0.25">
      <c r="A42" s="111" t="s">
        <v>50</v>
      </c>
      <c r="B42" s="111"/>
      <c r="C42" s="111"/>
      <c r="J42" t="s">
        <v>97</v>
      </c>
      <c r="L42" s="74">
        <v>21750</v>
      </c>
      <c r="M42" t="s">
        <v>98</v>
      </c>
    </row>
    <row r="43" spans="1:16" x14ac:dyDescent="0.25">
      <c r="L43" t="s">
        <v>135</v>
      </c>
      <c r="M43" t="s">
        <v>137</v>
      </c>
    </row>
    <row r="44" spans="1:16" ht="16.5" x14ac:dyDescent="0.3">
      <c r="A44" s="152"/>
      <c r="B44" s="152"/>
      <c r="C44" s="152"/>
      <c r="D44" s="152"/>
      <c r="E44" s="152"/>
      <c r="F44" s="152"/>
      <c r="G44" s="152"/>
      <c r="H44" s="152"/>
      <c r="I44" s="152"/>
      <c r="L44" s="69">
        <f>L42/J2</f>
        <v>19772.727272727272</v>
      </c>
      <c r="M44" t="s">
        <v>99</v>
      </c>
    </row>
    <row r="45" spans="1:16" x14ac:dyDescent="0.25">
      <c r="A45" t="s">
        <v>138</v>
      </c>
      <c r="J45" t="s">
        <v>100</v>
      </c>
      <c r="M45" t="s">
        <v>107</v>
      </c>
    </row>
    <row r="46" spans="1:16" ht="15.75" thickBot="1" x14ac:dyDescent="0.3">
      <c r="B46" t="s">
        <v>139</v>
      </c>
      <c r="D46" s="71"/>
      <c r="L46">
        <f>J3*6*J2</f>
        <v>39600</v>
      </c>
    </row>
    <row r="47" spans="1:16" ht="15.75" thickBot="1" x14ac:dyDescent="0.3">
      <c r="A47" t="s">
        <v>140</v>
      </c>
      <c r="J47" t="s">
        <v>101</v>
      </c>
      <c r="L47" s="71">
        <f>L46/L42</f>
        <v>1.8206896551724139</v>
      </c>
      <c r="M47" s="57">
        <v>2</v>
      </c>
      <c r="N47" s="59" t="s">
        <v>102</v>
      </c>
    </row>
    <row r="48" spans="1:16" s="49" customFormat="1" ht="30.75" thickBot="1" x14ac:dyDescent="0.3">
      <c r="A48" s="184" t="s">
        <v>141</v>
      </c>
      <c r="B48" s="184" t="s">
        <v>142</v>
      </c>
      <c r="C48" s="184" t="s">
        <v>146</v>
      </c>
      <c r="D48" s="185" t="s">
        <v>147</v>
      </c>
      <c r="E48" s="184"/>
      <c r="F48" s="181" t="s">
        <v>143</v>
      </c>
      <c r="G48" s="181"/>
    </row>
    <row r="49" spans="1:13" x14ac:dyDescent="0.25">
      <c r="A49" s="180"/>
      <c r="B49" s="182"/>
      <c r="C49" s="183"/>
      <c r="D49" s="183"/>
      <c r="E49" s="180"/>
      <c r="F49" s="180" t="s">
        <v>144</v>
      </c>
      <c r="G49" s="180" t="s">
        <v>145</v>
      </c>
      <c r="J49" t="s">
        <v>103</v>
      </c>
      <c r="L49" s="176">
        <f>K41*M47</f>
        <v>7200</v>
      </c>
      <c r="M49" s="177" t="s">
        <v>75</v>
      </c>
    </row>
    <row r="50" spans="1:13" ht="15.75" thickBot="1" x14ac:dyDescent="0.3">
      <c r="A50" s="11">
        <v>1</v>
      </c>
      <c r="B50" s="11" t="s">
        <v>148</v>
      </c>
      <c r="C50" s="11"/>
      <c r="D50" s="11"/>
      <c r="E50" s="11"/>
      <c r="F50" s="11"/>
      <c r="G50" s="11">
        <v>4</v>
      </c>
      <c r="J50" t="s">
        <v>103</v>
      </c>
      <c r="L50" s="178">
        <f>L49*6.96</f>
        <v>50112</v>
      </c>
      <c r="M50" s="179" t="s">
        <v>38</v>
      </c>
    </row>
    <row r="51" spans="1:13" x14ac:dyDescent="0.25">
      <c r="A51" s="11">
        <v>2</v>
      </c>
      <c r="B51" s="11" t="s">
        <v>149</v>
      </c>
      <c r="C51" s="11"/>
      <c r="D51" s="11"/>
      <c r="E51" s="11"/>
      <c r="F51" s="11">
        <v>1</v>
      </c>
      <c r="G51" s="11"/>
    </row>
    <row r="52" spans="1:13" x14ac:dyDescent="0.25">
      <c r="A52" s="11">
        <v>3</v>
      </c>
      <c r="B52" s="11" t="s">
        <v>151</v>
      </c>
      <c r="C52" s="11"/>
      <c r="D52" s="11" t="s">
        <v>150</v>
      </c>
      <c r="E52" s="11"/>
      <c r="F52" s="11"/>
      <c r="G52" s="11">
        <v>5</v>
      </c>
    </row>
    <row r="53" spans="1:13" x14ac:dyDescent="0.25">
      <c r="A53" s="11"/>
      <c r="B53" s="11" t="s">
        <v>152</v>
      </c>
      <c r="C53" s="11"/>
      <c r="D53" s="11" t="s">
        <v>150</v>
      </c>
      <c r="E53" s="11"/>
      <c r="F53" s="11"/>
      <c r="G53" s="11">
        <v>6</v>
      </c>
    </row>
    <row r="54" spans="1:13" x14ac:dyDescent="0.25">
      <c r="A54" s="11"/>
      <c r="B54" s="11" t="s">
        <v>153</v>
      </c>
      <c r="C54" s="11"/>
      <c r="D54" s="11"/>
      <c r="E54" s="11"/>
      <c r="F54" s="11"/>
      <c r="G54" s="11">
        <v>1</v>
      </c>
    </row>
    <row r="55" spans="1:13" x14ac:dyDescent="0.25">
      <c r="A55" s="11"/>
      <c r="B55" s="11" t="s">
        <v>154</v>
      </c>
      <c r="C55" s="11"/>
      <c r="D55" s="11"/>
      <c r="E55" s="11"/>
      <c r="F55" s="11"/>
      <c r="G55" s="11"/>
    </row>
    <row r="56" spans="1:13" x14ac:dyDescent="0.25">
      <c r="A56" s="11"/>
      <c r="B56" s="11" t="s">
        <v>155</v>
      </c>
      <c r="C56" s="11"/>
      <c r="D56" s="11" t="s">
        <v>150</v>
      </c>
      <c r="E56" s="11"/>
      <c r="F56" s="11"/>
      <c r="G56" s="11">
        <v>6</v>
      </c>
    </row>
    <row r="57" spans="1:13" x14ac:dyDescent="0.25">
      <c r="A57" s="11"/>
      <c r="B57" s="11" t="s">
        <v>156</v>
      </c>
      <c r="C57" s="11"/>
      <c r="D57" s="11"/>
      <c r="E57" s="11"/>
      <c r="F57" s="11"/>
      <c r="G57" s="11">
        <v>3</v>
      </c>
    </row>
    <row r="58" spans="1:13" x14ac:dyDescent="0.25">
      <c r="A58" s="11"/>
      <c r="B58" s="11" t="s">
        <v>154</v>
      </c>
      <c r="C58" s="11"/>
      <c r="D58" s="11"/>
      <c r="E58" s="11"/>
      <c r="F58" s="11"/>
      <c r="G58" s="11"/>
    </row>
    <row r="59" spans="1:13" x14ac:dyDescent="0.25">
      <c r="A59" s="11"/>
      <c r="B59" s="11" t="s">
        <v>157</v>
      </c>
      <c r="C59" s="11"/>
      <c r="D59" s="11" t="s">
        <v>150</v>
      </c>
      <c r="E59" s="11"/>
      <c r="F59" s="11"/>
      <c r="G59" s="11">
        <v>4</v>
      </c>
    </row>
    <row r="60" spans="1:13" x14ac:dyDescent="0.25">
      <c r="A60" s="11"/>
      <c r="B60" s="11" t="s">
        <v>158</v>
      </c>
      <c r="C60" s="11"/>
      <c r="D60" s="11"/>
      <c r="E60" s="11"/>
      <c r="F60" s="11"/>
      <c r="G60" s="11">
        <v>4</v>
      </c>
    </row>
    <row r="61" spans="1:13" x14ac:dyDescent="0.25">
      <c r="A61" s="11"/>
      <c r="B61" s="11" t="s">
        <v>159</v>
      </c>
      <c r="C61" s="11"/>
      <c r="D61" s="11"/>
      <c r="E61" s="11"/>
      <c r="F61" s="11"/>
      <c r="G61" s="11">
        <v>2</v>
      </c>
    </row>
    <row r="62" spans="1:13" x14ac:dyDescent="0.25">
      <c r="A62" s="11"/>
      <c r="B62" s="11" t="s">
        <v>160</v>
      </c>
      <c r="C62" s="11"/>
      <c r="D62" s="11"/>
      <c r="E62" s="11"/>
      <c r="F62" s="11">
        <v>4</v>
      </c>
      <c r="G62" s="11"/>
    </row>
    <row r="63" spans="1:13" x14ac:dyDescent="0.25">
      <c r="A63" s="11"/>
      <c r="B63" s="11" t="s">
        <v>161</v>
      </c>
      <c r="C63" s="11"/>
      <c r="D63" s="11" t="s">
        <v>162</v>
      </c>
      <c r="E63" s="11"/>
      <c r="F63" s="11">
        <v>15</v>
      </c>
      <c r="G63" s="11"/>
    </row>
    <row r="64" spans="1:13" ht="15.75" thickBot="1" x14ac:dyDescent="0.3">
      <c r="A64" s="11"/>
      <c r="B64" s="11" t="s">
        <v>163</v>
      </c>
      <c r="C64" s="11"/>
      <c r="D64" s="186"/>
      <c r="E64" s="186"/>
      <c r="F64" s="186">
        <v>5</v>
      </c>
      <c r="G64" s="186"/>
    </row>
    <row r="65" spans="4:7" ht="15.75" thickBot="1" x14ac:dyDescent="0.3">
      <c r="D65" s="187" t="s">
        <v>88</v>
      </c>
      <c r="E65" s="188"/>
      <c r="F65" s="188">
        <v>25</v>
      </c>
      <c r="G65" s="189">
        <f>SUM(G50:G64)</f>
        <v>35</v>
      </c>
    </row>
    <row r="66" spans="4:7" ht="15.75" thickBot="1" x14ac:dyDescent="0.3">
      <c r="F66" s="190" t="s">
        <v>164</v>
      </c>
      <c r="G66" s="191"/>
    </row>
  </sheetData>
  <mergeCells count="28">
    <mergeCell ref="F48:G48"/>
    <mergeCell ref="F66:G66"/>
    <mergeCell ref="A42:C42"/>
    <mergeCell ref="A44:I44"/>
    <mergeCell ref="G26:I26"/>
    <mergeCell ref="F35:H35"/>
    <mergeCell ref="F36:H36"/>
    <mergeCell ref="F37:H37"/>
    <mergeCell ref="F38:H38"/>
    <mergeCell ref="F39:I39"/>
    <mergeCell ref="A40:I40"/>
    <mergeCell ref="D14:E14"/>
    <mergeCell ref="D15:E15"/>
    <mergeCell ref="A24:G24"/>
    <mergeCell ref="F33:I33"/>
    <mergeCell ref="F34:H34"/>
    <mergeCell ref="D13:E13"/>
    <mergeCell ref="A1:I1"/>
    <mergeCell ref="A2:I2"/>
    <mergeCell ref="A3:I3"/>
    <mergeCell ref="A4:I4"/>
    <mergeCell ref="A5:I5"/>
    <mergeCell ref="A6:I6"/>
    <mergeCell ref="D8:E8"/>
    <mergeCell ref="D9:E9"/>
    <mergeCell ref="D10:E10"/>
    <mergeCell ref="D11:E11"/>
    <mergeCell ref="D12:E12"/>
  </mergeCells>
  <pageMargins left="0.31496062992125984" right="0.31496062992125984" top="0.35433070866141736" bottom="0.35433070866141736" header="0.31496062992125984" footer="0.31496062992125984"/>
  <pageSetup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</vt:lpstr>
      <vt:lpstr>soluc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Bellot</dc:creator>
  <cp:lastModifiedBy>HOME</cp:lastModifiedBy>
  <cp:lastPrinted>2019-12-06T11:07:22Z</cp:lastPrinted>
  <dcterms:created xsi:type="dcterms:W3CDTF">2014-12-08T15:13:52Z</dcterms:created>
  <dcterms:modified xsi:type="dcterms:W3CDTF">2019-12-06T11:56:21Z</dcterms:modified>
</cp:coreProperties>
</file>