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D:\DOCENCIA\EC.PROD_QQ\G_2017\"/>
    </mc:Choice>
  </mc:AlternateContent>
  <bookViews>
    <workbookView xWindow="120" yWindow="105" windowWidth="15180" windowHeight="8835" activeTab="1"/>
  </bookViews>
  <sheets>
    <sheet name="FINAL 2016" sheetId="2" r:id="rId1"/>
    <sheet name="SOLUCION" sheetId="1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01" i="1" l="1"/>
  <c r="E98" i="1" l="1"/>
  <c r="E97" i="1"/>
  <c r="F83" i="1"/>
  <c r="F84" i="1"/>
  <c r="F85" i="1"/>
  <c r="F86" i="1"/>
  <c r="F87" i="1"/>
  <c r="F88" i="1"/>
  <c r="F89" i="1"/>
  <c r="F90" i="1"/>
  <c r="F91" i="1"/>
  <c r="F82" i="1"/>
  <c r="C120" i="1" l="1"/>
  <c r="C119" i="1"/>
  <c r="D117" i="1"/>
  <c r="E108" i="1"/>
  <c r="C108" i="1"/>
  <c r="C114" i="1"/>
  <c r="C115" i="1" s="1"/>
  <c r="C112" i="1"/>
  <c r="C111" i="1"/>
  <c r="D110" i="1"/>
  <c r="J8" i="1"/>
  <c r="K8" i="1" s="1"/>
  <c r="L8" i="1" s="1"/>
  <c r="R8" i="1" s="1"/>
  <c r="O8" i="1" l="1"/>
  <c r="G82" i="1"/>
  <c r="E54" i="2"/>
  <c r="C44" i="2"/>
  <c r="B45" i="2" s="1"/>
  <c r="H74" i="1"/>
  <c r="H67" i="1"/>
  <c r="M23" i="1"/>
  <c r="J4" i="1"/>
  <c r="O4" i="1" s="1"/>
  <c r="J5" i="1"/>
  <c r="O5" i="1" s="1"/>
  <c r="J6" i="1"/>
  <c r="O6" i="1" s="1"/>
  <c r="J7" i="1"/>
  <c r="K7" i="1" s="1"/>
  <c r="L7" i="1" s="1"/>
  <c r="R7" i="1" s="1"/>
  <c r="J9" i="1"/>
  <c r="O9" i="1" s="1"/>
  <c r="J10" i="1"/>
  <c r="K10" i="1" s="1"/>
  <c r="L10" i="1" s="1"/>
  <c r="R10" i="1" s="1"/>
  <c r="J11" i="1"/>
  <c r="J12" i="1"/>
  <c r="K12" i="1" s="1"/>
  <c r="L12" i="1" s="1"/>
  <c r="R12" i="1" s="1"/>
  <c r="J13" i="1"/>
  <c r="K13" i="1" s="1"/>
  <c r="L13" i="1" s="1"/>
  <c r="R13" i="1" s="1"/>
  <c r="J14" i="1"/>
  <c r="O14" i="1" s="1"/>
  <c r="J15" i="1"/>
  <c r="K15" i="1" s="1"/>
  <c r="L15" i="1" s="1"/>
  <c r="R15" i="1" s="1"/>
  <c r="O11" i="1" l="1"/>
  <c r="J16" i="1"/>
  <c r="C45" i="2"/>
  <c r="B46" i="2" s="1"/>
  <c r="O15" i="1"/>
  <c r="K11" i="1"/>
  <c r="L11" i="1" s="1"/>
  <c r="K5" i="1"/>
  <c r="L5" i="1" s="1"/>
  <c r="O12" i="1"/>
  <c r="O13" i="1"/>
  <c r="O10" i="1"/>
  <c r="O7" i="1"/>
  <c r="K14" i="1"/>
  <c r="L14" i="1" s="1"/>
  <c r="R14" i="1" s="1"/>
  <c r="K9" i="1"/>
  <c r="L9" i="1" s="1"/>
  <c r="R9" i="1" s="1"/>
  <c r="K6" i="1"/>
  <c r="L6" i="1" s="1"/>
  <c r="R6" i="1" s="1"/>
  <c r="K4" i="1"/>
  <c r="L4" i="1" s="1"/>
  <c r="R11" i="1" l="1"/>
  <c r="L16" i="1"/>
  <c r="B76" i="1" s="1"/>
  <c r="R5" i="1"/>
  <c r="C46" i="2"/>
  <c r="B47" i="2" s="1"/>
  <c r="C47" i="2" s="1"/>
  <c r="B48" i="2" s="1"/>
  <c r="M26" i="1"/>
  <c r="R4" i="1"/>
  <c r="G83" i="1" l="1"/>
  <c r="C48" i="2"/>
  <c r="B49" i="2" s="1"/>
  <c r="M28" i="1"/>
  <c r="B69" i="1"/>
  <c r="E72" i="1"/>
  <c r="M25" i="1"/>
  <c r="G85" i="1" l="1"/>
  <c r="G84" i="1"/>
  <c r="C49" i="2"/>
  <c r="B50" i="2" s="1"/>
  <c r="C50" i="2" l="1"/>
  <c r="G86" i="1" l="1"/>
  <c r="B51" i="2"/>
  <c r="C51" i="2" s="1"/>
  <c r="B52" i="2" l="1"/>
  <c r="C52" i="2" s="1"/>
  <c r="G87" i="1" l="1"/>
  <c r="B53" i="2"/>
  <c r="C53" i="2" s="1"/>
  <c r="G88" i="1" l="1"/>
  <c r="G89" i="1" l="1"/>
  <c r="G90" i="1" l="1"/>
  <c r="D92" i="1"/>
  <c r="E95" i="1" s="1"/>
  <c r="E99" i="1" s="1"/>
  <c r="G91" i="1" l="1"/>
  <c r="G92" i="1" s="1"/>
  <c r="E96" i="1" l="1"/>
  <c r="E102" i="1"/>
</calcChain>
</file>

<file path=xl/sharedStrings.xml><?xml version="1.0" encoding="utf-8"?>
<sst xmlns="http://schemas.openxmlformats.org/spreadsheetml/2006/main" count="176" uniqueCount="137">
  <si>
    <t>Hrs.</t>
  </si>
  <si>
    <t>7,00 - 15,00</t>
  </si>
  <si>
    <t>15,00 - 23,00</t>
  </si>
  <si>
    <t>Supervisor</t>
  </si>
  <si>
    <t>muestra 1</t>
  </si>
  <si>
    <t>m2</t>
  </si>
  <si>
    <t>m3</t>
  </si>
  <si>
    <t>m4</t>
  </si>
  <si>
    <t>m5</t>
  </si>
  <si>
    <t>m6</t>
  </si>
  <si>
    <t>item</t>
  </si>
  <si>
    <t>PESO DE LAS BOLSAS EN KGS.</t>
  </si>
  <si>
    <t>media (X)</t>
  </si>
  <si>
    <t>Desv. Est. (S)</t>
  </si>
  <si>
    <t>J. Ponce</t>
  </si>
  <si>
    <t>A. Quispe</t>
  </si>
  <si>
    <t>B. Choque</t>
  </si>
  <si>
    <t>Varianza</t>
  </si>
  <si>
    <t>LSC =</t>
  </si>
  <si>
    <t>X+A3*S</t>
  </si>
  <si>
    <t>A3=</t>
  </si>
  <si>
    <t>3/(c4*n^1/2)</t>
  </si>
  <si>
    <t>C4=</t>
  </si>
  <si>
    <t>LSC=</t>
  </si>
  <si>
    <t>LC=</t>
  </si>
  <si>
    <t>LIC=</t>
  </si>
  <si>
    <t>X-A3*S</t>
  </si>
  <si>
    <t>B4*S</t>
  </si>
  <si>
    <t>B4=</t>
  </si>
  <si>
    <t>S</t>
  </si>
  <si>
    <t>B3*S</t>
  </si>
  <si>
    <t>B3=</t>
  </si>
  <si>
    <t>7,00 a 15,00</t>
  </si>
  <si>
    <t>15,00 a 23,00</t>
  </si>
  <si>
    <t>GRAFICO DE MEDIAS</t>
  </si>
  <si>
    <t>de las tablas con n=6 =&gt;</t>
  </si>
  <si>
    <t>A3 =</t>
  </si>
  <si>
    <t>la fórmula es = 1+3((1-c4)^1/2)/c4    =&gt;</t>
  </si>
  <si>
    <t>la fórmula es = 1-3((1-c4)^1/2)/c4    =&gt;</t>
  </si>
  <si>
    <t>clase</t>
  </si>
  <si>
    <t>intervalo de clase</t>
  </si>
  <si>
    <t>Xi</t>
  </si>
  <si>
    <t>Frec.*</t>
  </si>
  <si>
    <t>S^2</t>
  </si>
  <si>
    <t>CAPACIDAD DEL PROCESO</t>
  </si>
  <si>
    <t>Xi media de medias de los puntos =</t>
  </si>
  <si>
    <t xml:space="preserve">S desviación estándar = </t>
  </si>
  <si>
    <t>T = LTS - LTI =</t>
  </si>
  <si>
    <t>M = (LCS+LCI)/2</t>
  </si>
  <si>
    <t>K= I M - Xi I/(T/2)</t>
  </si>
  <si>
    <t>INDICES DE CAPACIDAD</t>
  </si>
  <si>
    <t>Potencial</t>
  </si>
  <si>
    <t>Cp = (LTS-LTI)/6S</t>
  </si>
  <si>
    <t>Real</t>
  </si>
  <si>
    <t>Cpk = (1-K)Cp</t>
  </si>
  <si>
    <t>Las condiciones de satisfacción del cliente son:</t>
  </si>
  <si>
    <t>LIMITE DE TOLERANCIA T:</t>
  </si>
  <si>
    <t>La hoja de recogida de datos es:</t>
  </si>
  <si>
    <t>e) Cual es la Capacidad Potencial Cp y la Capacidad Real Cpk del proceso?</t>
  </si>
  <si>
    <t>f) Que tipo de proceso es y por qué?.</t>
  </si>
  <si>
    <r>
      <t xml:space="preserve">ACOPIO =&gt; LIMPIEZA=&gt; </t>
    </r>
    <r>
      <rPr>
        <b/>
        <u/>
        <sz val="10"/>
        <rFont val="Arial Narrow"/>
        <family val="2"/>
      </rPr>
      <t>MAQUINA ENSACADORA</t>
    </r>
    <r>
      <rPr>
        <sz val="10"/>
        <rFont val="Arial Narrow"/>
        <family val="2"/>
      </rPr>
      <t>=&gt;MAQUINA SELLADORA=&gt;IMPRESIÓN DE MARCA</t>
    </r>
  </si>
  <si>
    <t>15 PTOS.</t>
  </si>
  <si>
    <t>10 PTOS.</t>
  </si>
  <si>
    <t>23,00 - 7,00</t>
  </si>
  <si>
    <t>23,00 a 7,00</t>
  </si>
  <si>
    <t>El Control Estadíst. de Procesos nos permite controlar la calidad: a) al Inicio; b) al final, c) en los procesos de trabajo; d) en la máquina?.</t>
  </si>
  <si>
    <t>Qué es un proceso?; explique gráficamente.</t>
  </si>
  <si>
    <t xml:space="preserve">Cual es el objetivo final del control estadístico de procesos. </t>
  </si>
  <si>
    <t>Cuales son las 2 causas de variabilidad en un proceso</t>
  </si>
  <si>
    <t>En un gráfico de control se observan: a) las causas comunes;  b) las causas asignables;  c) ambas;  d) ninguna</t>
  </si>
  <si>
    <t>Las causas asignables son evitables y faciles de eliminar?  F  ; V  ; NINGUNO</t>
  </si>
  <si>
    <t>Qué es CALIDAD?</t>
  </si>
  <si>
    <t>Para una prueba por muestreo se aplica los CRITERIOS DE SELECCIÓN;  en el control estadístico de procesos se aplica los ……………</t>
  </si>
  <si>
    <t>Las desviaciones más importantes se producen en la máquina ensacadora.</t>
  </si>
  <si>
    <t xml:space="preserve">LIMITE DE CONTROL: </t>
  </si>
  <si>
    <t>Antes de embasar toda la producción SE HACE UNA PRUEBA DEL ENSACADO DE 100 BOLSAS</t>
  </si>
  <si>
    <t>EXAMEN FINAL - ECONOMIA DE LA PRODUCCIÓN Y CONTROL DE CALIDAD - ORURO 27/06/2017</t>
  </si>
  <si>
    <t>Para qué sirven los graficos de control de Medias y Rangos?. Que significan?.</t>
  </si>
  <si>
    <t>Qué es el NAC, y cómo se define en la empresa?</t>
  </si>
  <si>
    <t>Para qué se aplica el SPC: a) para eliminar las fallas; b) para detectar las fallas; c) Para detectar la causa raíz; d) Monitorear y vigilar el desempeño del proceso; e) Ninguno; f) d+b.</t>
  </si>
  <si>
    <r>
      <t xml:space="preserve">b) Cómo esta el proceso?. Que acciones recomienda?                                                                        </t>
    </r>
    <r>
      <rPr>
        <b/>
        <sz val="10"/>
        <rFont val="Arial Narrow"/>
        <family val="2"/>
      </rPr>
      <t>10 PTOS.</t>
    </r>
  </si>
  <si>
    <t>RESPUESTA: Nivel 1: Cp MENOR A 1 = PROCESO ROJO</t>
  </si>
  <si>
    <t>LC = 50 Kgs. + 280 - 235 grs.</t>
  </si>
  <si>
    <t>T= 50 Kgs. +200 -140 grs.</t>
  </si>
  <si>
    <t xml:space="preserve">g) Si no se hace ninguna corrección al proceso y se continúa la producción. Cuál será la pérdida probable PARA EL CLIENTE , si el promedio  </t>
  </si>
  <si>
    <t>PERDIDA:</t>
  </si>
  <si>
    <t>850/50</t>
  </si>
  <si>
    <t>Bs/kg</t>
  </si>
  <si>
    <t>Bs/gr.</t>
  </si>
  <si>
    <t xml:space="preserve">DE MENOS </t>
  </si>
  <si>
    <t>50000 - 49655</t>
  </si>
  <si>
    <t>GRS. POR BOLSA DE 50 KGS.</t>
  </si>
  <si>
    <t>EN 300 TON HAY</t>
  </si>
  <si>
    <t>BOLSAS</t>
  </si>
  <si>
    <t>DE MENOS TOTAL</t>
  </si>
  <si>
    <t xml:space="preserve">GRS. </t>
  </si>
  <si>
    <t>2070 KGS.</t>
  </si>
  <si>
    <t>PERDIDA</t>
  </si>
  <si>
    <t>Bs.</t>
  </si>
  <si>
    <t>US$</t>
  </si>
  <si>
    <t>es el mismo del CUADRO 1  (media X), y si la bolsa puesto en mercado cuesta Bs. 1050 por los 50 kgs. SE EXPORTAN 300 TON.</t>
  </si>
  <si>
    <t>1. Se embasa quinua EN SACOS DE 50 KGS. para exportar a los mercados del Japón; se ha acordado un contrato POR 300 TONELADAS el control de pesos luego de una inspección de calidad nos muestra la siguiente tabla de recogida de datos:</t>
  </si>
  <si>
    <t>2. Los procesos para el embasado estan conformados por:</t>
  </si>
  <si>
    <t>a) Elabore el gráfico de medias X</t>
  </si>
  <si>
    <t>Determine el nivel de inspección sg, Tablas y aplique la TABLA NRO. 5 (inspección cualitativa ajustada)</t>
  </si>
  <si>
    <t>a) Cual es el Plan de Calidad?;    b) Que criterio de calidad aplica al producto?.</t>
  </si>
  <si>
    <t xml:space="preserve">3. </t>
  </si>
  <si>
    <t>Volumen del tanque: Pi*R1*R2*L</t>
  </si>
  <si>
    <t>3. Se importa combustible Diesel en 10 camiones cisterna de forma elpsoidal D1 = 2,30 m; D2=1,50 m; L = 10 m. Para determinar la calidad del</t>
  </si>
  <si>
    <t>lts</t>
  </si>
  <si>
    <t>lts.</t>
  </si>
  <si>
    <t>N= 1%*V</t>
  </si>
  <si>
    <t>54 bidones</t>
  </si>
  <si>
    <t>51 - 90 CON NIVEL S4 = LETRA C</t>
  </si>
  <si>
    <t>con C = n= 5 bidones</t>
  </si>
  <si>
    <t>NAC 10% = Ac 1   Re 2</t>
  </si>
  <si>
    <t>producto se acepta un NAC del 10%, el Lote N es igual al 1% del volumen que se obtiene de cada camion y se separa en bidones de 5 lts.</t>
  </si>
  <si>
    <t>15 PTOS</t>
  </si>
  <si>
    <t>Una prueba por muestreo se aplica: a) en el proceso; b) en la máquina; c) al final del proceso; d) al producto terminado.</t>
  </si>
  <si>
    <t>Para qué sirve calcular los indices Cp y Cpk?.</t>
  </si>
  <si>
    <t>Frec.</t>
  </si>
  <si>
    <t xml:space="preserve">            LOS 2 DATOS EXTREMOS.</t>
  </si>
  <si>
    <t xml:space="preserve">NOTA: LA DESV. ESTANDAR OBTENGA SOLO CON </t>
  </si>
  <si>
    <t>GRAFICO DE DESVIACION ESTANDAR</t>
  </si>
  <si>
    <t xml:space="preserve">B) EL PROCESO ESTA FUERA DE CONTROL, EXISTEN FALLAS ASIGNABLES EN LOS 3 TURNOS. SE RECOMIENDA CALIBRAR LA MAQUINA </t>
  </si>
  <si>
    <t>ENSACADORA, O CAMBIARLA POR UNA NUEVA.</t>
  </si>
  <si>
    <t xml:space="preserve">2.- </t>
  </si>
  <si>
    <t xml:space="preserve"> -SE ACEPTA 1 BIDON CON FALLA, Y SE RECHAZA EL LOTE SI HAY 2 BIDONES FALLADOS.</t>
  </si>
  <si>
    <t xml:space="preserve"> - EL CRITERIO DE CALIDAD, SE APLICA CON ANALISIS DEL COMBUSTIBLE EN LABORATORIO.</t>
  </si>
  <si>
    <t>50,2 - 49,86</t>
  </si>
  <si>
    <t>(50,28+49,765)/2</t>
  </si>
  <si>
    <t>EL PROCESO EN LAS CONDICIONES ACTUALES NO PUEDE PRODUCIR EL PRODUCTO SEGÚN</t>
  </si>
  <si>
    <t>LAS CONDICIONES EXIGIDAS POR EL CLIENTE.</t>
  </si>
  <si>
    <t>NO SE PIDIÓ</t>
  </si>
  <si>
    <t>POR QUE DEMORARON TIEMPO OBTENIENDO EL RANGO????</t>
  </si>
  <si>
    <t>SI HEMOS DESARROLLADO UNA FORMULA SOLO CON LA S</t>
  </si>
  <si>
    <t>SE ADOPTA S4 SG. LAS TABLAS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</si>
</sst>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00000000%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7" fontId="2" fillId="0" borderId="11" xfId="0" applyNumberFormat="1" applyFont="1" applyBorder="1" applyAlignment="1">
      <alignment horizontal="center"/>
    </xf>
    <xf numFmtId="164" fontId="1" fillId="0" borderId="11" xfId="0" applyNumberFormat="1" applyFont="1" applyFill="1" applyBorder="1"/>
    <xf numFmtId="164" fontId="1" fillId="0" borderId="11" xfId="0" applyNumberFormat="1" applyFont="1" applyBorder="1"/>
    <xf numFmtId="164" fontId="1" fillId="0" borderId="15" xfId="0" applyNumberFormat="1" applyFont="1" applyBorder="1"/>
    <xf numFmtId="164" fontId="1" fillId="2" borderId="0" xfId="0" applyNumberFormat="1" applyFont="1" applyFill="1" applyBorder="1"/>
    <xf numFmtId="2" fontId="1" fillId="0" borderId="11" xfId="0" applyNumberFormat="1" applyFont="1" applyBorder="1"/>
    <xf numFmtId="0" fontId="2" fillId="0" borderId="5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1" fillId="0" borderId="4" xfId="0" applyNumberFormat="1" applyFont="1" applyFill="1" applyBorder="1"/>
    <xf numFmtId="0" fontId="2" fillId="0" borderId="4" xfId="0" applyFont="1" applyBorder="1" applyAlignment="1">
      <alignment horizontal="center"/>
    </xf>
    <xf numFmtId="164" fontId="1" fillId="0" borderId="0" xfId="0" applyNumberFormat="1" applyFont="1" applyFill="1" applyBorder="1"/>
    <xf numFmtId="164" fontId="2" fillId="0" borderId="19" xfId="0" applyNumberFormat="1" applyFont="1" applyBorder="1"/>
    <xf numFmtId="164" fontId="2" fillId="0" borderId="16" xfId="0" applyNumberFormat="1" applyFont="1" applyBorder="1"/>
    <xf numFmtId="164" fontId="2" fillId="2" borderId="17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Fill="1"/>
    <xf numFmtId="165" fontId="1" fillId="0" borderId="0" xfId="0" applyNumberFormat="1" applyFont="1"/>
    <xf numFmtId="2" fontId="1" fillId="0" borderId="0" xfId="0" applyNumberFormat="1" applyFont="1" applyFill="1"/>
    <xf numFmtId="166" fontId="1" fillId="0" borderId="0" xfId="0" applyNumberFormat="1" applyFont="1" applyFill="1"/>
    <xf numFmtId="0" fontId="1" fillId="3" borderId="0" xfId="0" applyFont="1" applyFill="1" applyAlignment="1">
      <alignment horizontal="right"/>
    </xf>
    <xf numFmtId="2" fontId="1" fillId="3" borderId="0" xfId="0" applyNumberFormat="1" applyFont="1" applyFill="1"/>
    <xf numFmtId="166" fontId="1" fillId="0" borderId="0" xfId="0" applyNumberFormat="1" applyFont="1"/>
    <xf numFmtId="17" fontId="2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164" fontId="1" fillId="0" borderId="0" xfId="0" applyNumberFormat="1" applyFont="1" applyFill="1"/>
    <xf numFmtId="0" fontId="1" fillId="0" borderId="0" xfId="1" applyFont="1"/>
    <xf numFmtId="0" fontId="1" fillId="0" borderId="0" xfId="1" applyFont="1" applyAlignment="1">
      <alignment horizontal="right"/>
    </xf>
    <xf numFmtId="164" fontId="1" fillId="4" borderId="0" xfId="0" applyNumberFormat="1" applyFont="1" applyFill="1"/>
    <xf numFmtId="0" fontId="1" fillId="0" borderId="0" xfId="2" applyFont="1"/>
    <xf numFmtId="0" fontId="1" fillId="0" borderId="0" xfId="2" applyFont="1" applyAlignment="1">
      <alignment horizontal="right"/>
    </xf>
    <xf numFmtId="0" fontId="1" fillId="5" borderId="0" xfId="0" applyFont="1" applyFill="1"/>
    <xf numFmtId="0" fontId="4" fillId="0" borderId="0" xfId="3" applyFont="1"/>
    <xf numFmtId="0" fontId="4" fillId="0" borderId="4" xfId="3" applyFont="1" applyBorder="1"/>
    <xf numFmtId="0" fontId="4" fillId="0" borderId="1" xfId="3" applyFont="1" applyBorder="1"/>
    <xf numFmtId="0" fontId="5" fillId="0" borderId="12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0" fontId="5" fillId="0" borderId="13" xfId="3" applyFont="1" applyBorder="1" applyAlignment="1">
      <alignment horizontal="center"/>
    </xf>
    <xf numFmtId="0" fontId="5" fillId="0" borderId="12" xfId="3" applyFont="1" applyBorder="1"/>
    <xf numFmtId="0" fontId="5" fillId="0" borderId="21" xfId="3" applyFont="1" applyBorder="1"/>
    <xf numFmtId="164" fontId="5" fillId="0" borderId="13" xfId="3" applyNumberFormat="1" applyFont="1" applyBorder="1"/>
    <xf numFmtId="0" fontId="4" fillId="0" borderId="0" xfId="4" applyFont="1"/>
    <xf numFmtId="164" fontId="4" fillId="0" borderId="0" xfId="4" applyNumberFormat="1" applyFont="1"/>
    <xf numFmtId="2" fontId="4" fillId="0" borderId="1" xfId="5" applyNumberFormat="1" applyFont="1" applyBorder="1"/>
    <xf numFmtId="0" fontId="1" fillId="0" borderId="4" xfId="0" applyFont="1" applyBorder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2" fillId="0" borderId="21" xfId="0" applyFont="1" applyBorder="1"/>
    <xf numFmtId="0" fontId="2" fillId="0" borderId="13" xfId="0" applyFont="1" applyBorder="1"/>
    <xf numFmtId="0" fontId="5" fillId="0" borderId="0" xfId="3" applyFont="1" applyBorder="1" applyAlignment="1">
      <alignment horizontal="center"/>
    </xf>
    <xf numFmtId="0" fontId="4" fillId="0" borderId="0" xfId="3" applyFont="1" applyBorder="1"/>
    <xf numFmtId="164" fontId="5" fillId="0" borderId="0" xfId="3" applyNumberFormat="1" applyFont="1" applyBorder="1"/>
    <xf numFmtId="2" fontId="4" fillId="0" borderId="4" xfId="5" applyNumberFormat="1" applyFont="1" applyBorder="1"/>
    <xf numFmtId="2" fontId="4" fillId="0" borderId="6" xfId="5" applyNumberFormat="1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164" fontId="7" fillId="0" borderId="0" xfId="0" applyNumberFormat="1" applyFont="1" applyFill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9" fillId="0" borderId="0" xfId="0" applyFont="1"/>
    <xf numFmtId="0" fontId="4" fillId="0" borderId="0" xfId="0" applyFont="1" applyAlignment="1">
      <alignment vertical="top"/>
    </xf>
    <xf numFmtId="0" fontId="2" fillId="0" borderId="0" xfId="0" applyFont="1" applyFill="1"/>
    <xf numFmtId="164" fontId="1" fillId="0" borderId="4" xfId="0" applyNumberFormat="1" applyFont="1" applyBorder="1"/>
    <xf numFmtId="2" fontId="6" fillId="0" borderId="4" xfId="0" applyNumberFormat="1" applyFont="1" applyBorder="1"/>
    <xf numFmtId="164" fontId="6" fillId="0" borderId="4" xfId="0" applyNumberFormat="1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Fill="1"/>
    <xf numFmtId="0" fontId="4" fillId="0" borderId="0" xfId="0" applyFont="1" applyBorder="1" applyAlignment="1">
      <alignment vertical="top"/>
    </xf>
    <xf numFmtId="0" fontId="4" fillId="6" borderId="17" xfId="0" applyFont="1" applyFill="1" applyBorder="1" applyAlignment="1">
      <alignment vertical="top"/>
    </xf>
    <xf numFmtId="164" fontId="11" fillId="0" borderId="4" xfId="0" applyNumberFormat="1" applyFont="1" applyFill="1" applyBorder="1"/>
    <xf numFmtId="164" fontId="11" fillId="0" borderId="22" xfId="0" applyNumberFormat="1" applyFont="1" applyFill="1" applyBorder="1"/>
    <xf numFmtId="164" fontId="2" fillId="0" borderId="12" xfId="0" applyNumberFormat="1" applyFont="1" applyBorder="1"/>
    <xf numFmtId="164" fontId="11" fillId="0" borderId="24" xfId="0" applyNumberFormat="1" applyFont="1" applyFill="1" applyBorder="1"/>
    <xf numFmtId="0" fontId="6" fillId="0" borderId="25" xfId="0" applyFont="1" applyBorder="1" applyAlignment="1">
      <alignment horizontal="center"/>
    </xf>
    <xf numFmtId="17" fontId="2" fillId="0" borderId="27" xfId="0" applyNumberFormat="1" applyFont="1" applyBorder="1" applyAlignment="1">
      <alignment vertical="center"/>
    </xf>
    <xf numFmtId="17" fontId="2" fillId="0" borderId="28" xfId="0" applyNumberFormat="1" applyFont="1" applyBorder="1" applyAlignment="1">
      <alignment vertical="center"/>
    </xf>
    <xf numFmtId="17" fontId="2" fillId="0" borderId="29" xfId="0" applyNumberFormat="1" applyFont="1" applyBorder="1" applyAlignment="1">
      <alignment vertical="center"/>
    </xf>
    <xf numFmtId="0" fontId="6" fillId="0" borderId="30" xfId="0" applyFont="1" applyBorder="1" applyAlignment="1">
      <alignment horizontal="center"/>
    </xf>
    <xf numFmtId="17" fontId="2" fillId="0" borderId="28" xfId="0" applyNumberFormat="1" applyFont="1" applyBorder="1" applyAlignment="1">
      <alignment vertical="center" wrapText="1"/>
    </xf>
    <xf numFmtId="17" fontId="2" fillId="0" borderId="29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164" fontId="7" fillId="0" borderId="0" xfId="0" applyNumberFormat="1" applyFont="1" applyBorder="1"/>
    <xf numFmtId="164" fontId="11" fillId="0" borderId="34" xfId="0" applyNumberFormat="1" applyFont="1" applyFill="1" applyBorder="1"/>
    <xf numFmtId="164" fontId="11" fillId="0" borderId="1" xfId="0" applyNumberFormat="1" applyFont="1" applyFill="1" applyBorder="1"/>
    <xf numFmtId="164" fontId="11" fillId="0" borderId="26" xfId="0" applyNumberFormat="1" applyFont="1" applyFill="1" applyBorder="1"/>
    <xf numFmtId="164" fontId="1" fillId="0" borderId="1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10" fillId="0" borderId="1" xfId="3" applyFont="1" applyBorder="1"/>
    <xf numFmtId="0" fontId="10" fillId="0" borderId="4" xfId="3" applyFont="1" applyBorder="1"/>
    <xf numFmtId="0" fontId="10" fillId="0" borderId="9" xfId="3" applyFont="1" applyBorder="1"/>
    <xf numFmtId="0" fontId="10" fillId="0" borderId="6" xfId="3" applyFont="1" applyBorder="1"/>
    <xf numFmtId="164" fontId="1" fillId="5" borderId="0" xfId="0" applyNumberFormat="1" applyFont="1" applyFill="1"/>
    <xf numFmtId="0" fontId="6" fillId="0" borderId="2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1" xfId="3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17" fontId="6" fillId="0" borderId="31" xfId="0" applyNumberFormat="1" applyFont="1" applyBorder="1" applyAlignment="1">
      <alignment horizontal="center" vertical="center" wrapText="1"/>
    </xf>
    <xf numFmtId="17" fontId="6" fillId="0" borderId="3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/>
    <xf numFmtId="0" fontId="1" fillId="7" borderId="0" xfId="0" applyFont="1" applyFill="1" applyBorder="1"/>
    <xf numFmtId="0" fontId="1" fillId="7" borderId="0" xfId="0" applyFont="1" applyFill="1"/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bolsas de quinua</a:t>
            </a:r>
          </a:p>
        </c:rich>
      </c:tx>
      <c:layout>
        <c:manualLayout>
          <c:xMode val="edge"/>
          <c:yMode val="edge"/>
          <c:x val="0.37439222042139375"/>
          <c:y val="3.399433427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90113452188032"/>
          <c:y val="0.21246458923512768"/>
          <c:w val="0.8314424635332256"/>
          <c:h val="0.5864022662889512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SOLUCION!$N$4:$N$15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SOLUCION!$O$4:$O$15</c:f>
              <c:numCache>
                <c:formatCode>0.00</c:formatCode>
                <c:ptCount val="12"/>
                <c:pt idx="0">
                  <c:v>49.305</c:v>
                </c:pt>
                <c:pt idx="1">
                  <c:v>50.300833333333337</c:v>
                </c:pt>
                <c:pt idx="2">
                  <c:v>49.033333333333339</c:v>
                </c:pt>
                <c:pt idx="3">
                  <c:v>50.284166666666664</c:v>
                </c:pt>
                <c:pt idx="4">
                  <c:v>50.310833333333335</c:v>
                </c:pt>
                <c:pt idx="5">
                  <c:v>49.061666666666667</c:v>
                </c:pt>
                <c:pt idx="6">
                  <c:v>49.995000000000005</c:v>
                </c:pt>
                <c:pt idx="7">
                  <c:v>50.472500000000004</c:v>
                </c:pt>
                <c:pt idx="8">
                  <c:v>49.096666666666664</c:v>
                </c:pt>
                <c:pt idx="9">
                  <c:v>49.961666666666673</c:v>
                </c:pt>
                <c:pt idx="10">
                  <c:v>49.106666666666662</c:v>
                </c:pt>
                <c:pt idx="11">
                  <c:v>49.609166666666674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4E-437A-899F-82CFCE6AB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01088"/>
        <c:axId val="117420032"/>
      </c:scatterChart>
      <c:valAx>
        <c:axId val="117401088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peso</a:t>
                </a:r>
              </a:p>
            </c:rich>
          </c:tx>
          <c:layout>
            <c:manualLayout>
              <c:xMode val="edge"/>
              <c:yMode val="edge"/>
              <c:x val="0.5121555915721232"/>
              <c:y val="0.87535410764872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BO"/>
          </a:p>
        </c:txPr>
        <c:crossAx val="117420032"/>
        <c:crosses val="autoZero"/>
        <c:crossBetween val="midCat"/>
        <c:majorUnit val="1"/>
      </c:valAx>
      <c:valAx>
        <c:axId val="117420032"/>
        <c:scaling>
          <c:orientation val="minMax"/>
          <c:max val="50.8"/>
          <c:min val="48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item</a:t>
                </a:r>
              </a:p>
            </c:rich>
          </c:tx>
          <c:layout>
            <c:manualLayout>
              <c:xMode val="edge"/>
              <c:yMode val="edge"/>
              <c:x val="2.5931928687196158E-2"/>
              <c:y val="0.4504249291784707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BO"/>
          </a:p>
        </c:txPr>
        <c:crossAx val="117401088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 alignWithMargins="0"/>
    <c:pageMargins b="1" l="0.75000000000000056" r="0.7500000000000005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20010250008021"/>
          <c:y val="7.4798350206224315E-2"/>
          <c:w val="0.8320006500005086"/>
          <c:h val="0.737385226846644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SOLUCION!$Q$4:$Q$15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SOLUCION!$R$4:$R$15</c:f>
              <c:numCache>
                <c:formatCode>0.000</c:formatCode>
                <c:ptCount val="12"/>
                <c:pt idx="0">
                  <c:v>0.28365178182647444</c:v>
                </c:pt>
                <c:pt idx="1">
                  <c:v>0.32424806176067661</c:v>
                </c:pt>
                <c:pt idx="2">
                  <c:v>0.37778594762407619</c:v>
                </c:pt>
                <c:pt idx="3">
                  <c:v>0.33269626621823561</c:v>
                </c:pt>
                <c:pt idx="4">
                  <c:v>0.10756458008512305</c:v>
                </c:pt>
                <c:pt idx="5">
                  <c:v>1.0737848429219374</c:v>
                </c:pt>
                <c:pt idx="6">
                  <c:v>0.49758583849087346</c:v>
                </c:pt>
                <c:pt idx="7">
                  <c:v>0.27588871548748062</c:v>
                </c:pt>
                <c:pt idx="8">
                  <c:v>0.14217555658019715</c:v>
                </c:pt>
                <c:pt idx="9">
                  <c:v>0.59395332775863297</c:v>
                </c:pt>
                <c:pt idx="10">
                  <c:v>0.1271045064329169</c:v>
                </c:pt>
                <c:pt idx="11">
                  <c:v>0.4654783978756552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B-41E1-9FD0-85CEB155D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31680"/>
        <c:axId val="117495296"/>
      </c:scatterChart>
      <c:valAx>
        <c:axId val="11743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ITEM</a:t>
                </a:r>
              </a:p>
            </c:rich>
          </c:tx>
          <c:layout>
            <c:manualLayout>
              <c:xMode val="edge"/>
              <c:yMode val="edge"/>
              <c:x val="0.51200040000031255"/>
              <c:y val="0.88832597399217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7495296"/>
        <c:crosses val="autoZero"/>
        <c:crossBetween val="midCat"/>
        <c:majorUnit val="1"/>
      </c:valAx>
      <c:valAx>
        <c:axId val="117495296"/>
        <c:scaling>
          <c:orientation val="minMax"/>
          <c:max val="1.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</a:t>
                </a:r>
              </a:p>
            </c:rich>
          </c:tx>
          <c:layout>
            <c:manualLayout>
              <c:xMode val="edge"/>
              <c:yMode val="edge"/>
              <c:x val="2.5600020000015641E-2"/>
              <c:y val="0.439086838573275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7431680"/>
        <c:crosses val="autoZero"/>
        <c:crossBetween val="midCat"/>
        <c:majorUnit val="3.0000000000000006E-2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000000000000056" r="0.75000000000000056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18</xdr:row>
      <xdr:rowOff>127000</xdr:rowOff>
    </xdr:from>
    <xdr:to>
      <xdr:col>10</xdr:col>
      <xdr:colOff>263525</xdr:colOff>
      <xdr:row>38</xdr:row>
      <xdr:rowOff>98425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26</xdr:row>
      <xdr:rowOff>66675</xdr:rowOff>
    </xdr:from>
    <xdr:to>
      <xdr:col>10</xdr:col>
      <xdr:colOff>457200</xdr:colOff>
      <xdr:row>26</xdr:row>
      <xdr:rowOff>66675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>
          <a:off x="838200" y="4095750"/>
          <a:ext cx="53244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41</xdr:row>
      <xdr:rowOff>28574</xdr:rowOff>
    </xdr:from>
    <xdr:to>
      <xdr:col>10</xdr:col>
      <xdr:colOff>495300</xdr:colOff>
      <xdr:row>65</xdr:row>
      <xdr:rowOff>19049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314325</xdr:colOff>
      <xdr:row>27</xdr:row>
      <xdr:rowOff>209550</xdr:rowOff>
    </xdr:from>
    <xdr:to>
      <xdr:col>10</xdr:col>
      <xdr:colOff>390525</xdr:colOff>
      <xdr:row>27</xdr:row>
      <xdr:rowOff>209550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>
          <a:off x="847725" y="4476750"/>
          <a:ext cx="5248275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1</xdr:col>
      <xdr:colOff>314325</xdr:colOff>
      <xdr:row>30</xdr:row>
      <xdr:rowOff>57150</xdr:rowOff>
    </xdr:from>
    <xdr:to>
      <xdr:col>10</xdr:col>
      <xdr:colOff>390525</xdr:colOff>
      <xdr:row>30</xdr:row>
      <xdr:rowOff>57150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847725" y="4848225"/>
          <a:ext cx="5248275" cy="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0.13271</cdr:x>
      <cdr:y>0.57164</cdr:y>
    </cdr:from>
    <cdr:to>
      <cdr:x>0.97578</cdr:x>
      <cdr:y>0.57213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14029" y="1976484"/>
          <a:ext cx="5171476" cy="16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0.13271</cdr:x>
      <cdr:y>0.40774</cdr:y>
    </cdr:from>
    <cdr:to>
      <cdr:x>0.96938</cdr:x>
      <cdr:y>0.40847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14056" y="1409805"/>
          <a:ext cx="5132218" cy="25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0.13427</cdr:x>
      <cdr:y>0.74146</cdr:y>
    </cdr:from>
    <cdr:to>
      <cdr:x>0.9697</cdr:x>
      <cdr:y>0.74146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3626" y="2563669"/>
          <a:ext cx="51246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FF00"/>
          </a:solidFill>
          <a:round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>
      <selection activeCell="B6" sqref="B6:L6"/>
    </sheetView>
  </sheetViews>
  <sheetFormatPr baseColWidth="10" defaultRowHeight="12.75" x14ac:dyDescent="0.2"/>
  <cols>
    <col min="1" max="1" width="5.140625" style="73" customWidth="1"/>
    <col min="2" max="2" width="7" style="73" customWidth="1"/>
    <col min="3" max="3" width="11.85546875" style="73" customWidth="1"/>
    <col min="4" max="4" width="8.85546875" style="73" customWidth="1"/>
    <col min="5" max="5" width="7.42578125" style="73" customWidth="1"/>
    <col min="6" max="6" width="9.28515625" style="73" customWidth="1"/>
    <col min="7" max="9" width="7.7109375" style="73" customWidth="1"/>
    <col min="10" max="10" width="9.140625" style="73" bestFit="1" customWidth="1"/>
    <col min="11" max="11" width="9.140625" style="73" customWidth="1"/>
    <col min="12" max="12" width="8.28515625" style="73" customWidth="1"/>
    <col min="13" max="16384" width="11.42578125" style="73"/>
  </cols>
  <sheetData>
    <row r="1" spans="1:13" x14ac:dyDescent="0.2">
      <c r="A1" s="130" t="s">
        <v>76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2">
      <c r="A2" s="84">
        <v>1</v>
      </c>
      <c r="B2" s="125" t="s">
        <v>72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3" x14ac:dyDescent="0.2">
      <c r="A3" s="91">
        <v>2</v>
      </c>
      <c r="B3" s="132" t="s">
        <v>65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3" x14ac:dyDescent="0.2">
      <c r="A4" s="84">
        <v>3</v>
      </c>
      <c r="B4" s="125" t="s">
        <v>66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3" ht="13.5" thickBot="1" x14ac:dyDescent="0.25">
      <c r="A5" s="84">
        <v>4</v>
      </c>
      <c r="B5" s="125" t="s">
        <v>77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3" ht="13.5" thickBot="1" x14ac:dyDescent="0.25">
      <c r="A6" s="92">
        <v>5</v>
      </c>
      <c r="B6" s="125" t="s">
        <v>78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3" x14ac:dyDescent="0.2">
      <c r="A7" s="84">
        <v>6</v>
      </c>
      <c r="B7" s="125" t="s">
        <v>119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ht="14.25" x14ac:dyDescent="0.2">
      <c r="A8" s="84">
        <v>7</v>
      </c>
      <c r="B8" s="124" t="s">
        <v>67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83"/>
    </row>
    <row r="9" spans="1:13" ht="14.25" x14ac:dyDescent="0.2">
      <c r="A9" s="84">
        <v>8</v>
      </c>
      <c r="B9" s="124" t="s">
        <v>68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83"/>
    </row>
    <row r="10" spans="1:13" ht="14.25" x14ac:dyDescent="0.2">
      <c r="A10" s="84">
        <v>9</v>
      </c>
      <c r="B10" s="124" t="s">
        <v>69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83"/>
    </row>
    <row r="11" spans="1:13" ht="14.25" x14ac:dyDescent="0.2">
      <c r="A11" s="84">
        <v>10</v>
      </c>
      <c r="B11" s="124" t="s">
        <v>70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83"/>
    </row>
    <row r="12" spans="1:13" ht="25.5" customHeight="1" thickBot="1" x14ac:dyDescent="0.25">
      <c r="A12" s="84">
        <v>11</v>
      </c>
      <c r="B12" s="131" t="s">
        <v>79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83"/>
    </row>
    <row r="13" spans="1:13" ht="15" thickBot="1" x14ac:dyDescent="0.25">
      <c r="A13" s="92">
        <v>12</v>
      </c>
      <c r="B13" s="124" t="s">
        <v>118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83"/>
    </row>
    <row r="14" spans="1:13" ht="14.25" customHeight="1" thickBot="1" x14ac:dyDescent="0.25">
      <c r="A14" s="92">
        <v>13</v>
      </c>
      <c r="B14" s="124" t="s">
        <v>71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83"/>
    </row>
    <row r="15" spans="1:13" ht="26.25" customHeight="1" x14ac:dyDescent="0.2">
      <c r="A15" s="131" t="s">
        <v>101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</row>
    <row r="16" spans="1:13" ht="5.25" customHeight="1" thickBot="1" x14ac:dyDescent="0.25"/>
    <row r="17" spans="1:18" ht="13.5" thickBot="1" x14ac:dyDescent="0.25">
      <c r="A17" s="74"/>
      <c r="B17" s="75"/>
      <c r="C17" s="75"/>
      <c r="D17" s="127" t="s">
        <v>11</v>
      </c>
      <c r="E17" s="128"/>
      <c r="F17" s="128"/>
      <c r="G17" s="128"/>
      <c r="H17" s="128"/>
      <c r="I17" s="129"/>
      <c r="J17" s="75"/>
      <c r="K17" s="75"/>
      <c r="L17" s="75"/>
    </row>
    <row r="18" spans="1:18" ht="26.25" thickBot="1" x14ac:dyDescent="0.25">
      <c r="A18" s="110" t="s">
        <v>10</v>
      </c>
      <c r="B18" s="111" t="s">
        <v>0</v>
      </c>
      <c r="C18" s="111" t="s">
        <v>3</v>
      </c>
      <c r="D18" s="112" t="s">
        <v>4</v>
      </c>
      <c r="E18" s="113" t="s">
        <v>5</v>
      </c>
      <c r="F18" s="113" t="s">
        <v>6</v>
      </c>
      <c r="G18" s="113" t="s">
        <v>7</v>
      </c>
      <c r="H18" s="113" t="s">
        <v>8</v>
      </c>
      <c r="I18" s="114" t="s">
        <v>9</v>
      </c>
      <c r="J18" s="113" t="s">
        <v>12</v>
      </c>
      <c r="K18" s="115" t="s">
        <v>13</v>
      </c>
      <c r="L18" s="104"/>
    </row>
    <row r="19" spans="1:18" ht="13.5" customHeight="1" x14ac:dyDescent="0.2">
      <c r="A19" s="101">
        <v>1</v>
      </c>
      <c r="B19" s="133" t="s">
        <v>32</v>
      </c>
      <c r="C19" s="99" t="s">
        <v>14</v>
      </c>
      <c r="D19" s="106">
        <v>49.52</v>
      </c>
      <c r="E19" s="107">
        <v>49.1</v>
      </c>
      <c r="F19" s="107">
        <v>48.99</v>
      </c>
      <c r="G19" s="107">
        <v>49</v>
      </c>
      <c r="H19" s="107">
        <v>49.7</v>
      </c>
      <c r="I19" s="108">
        <v>49.52</v>
      </c>
      <c r="J19" s="109"/>
      <c r="K19" s="109"/>
      <c r="L19" s="40"/>
      <c r="M19" s="76"/>
      <c r="N19" s="76"/>
      <c r="O19" s="76"/>
      <c r="P19" s="76"/>
      <c r="Q19" s="76"/>
      <c r="R19" s="76"/>
    </row>
    <row r="20" spans="1:18" x14ac:dyDescent="0.2">
      <c r="A20" s="97">
        <v>2</v>
      </c>
      <c r="B20" s="133"/>
      <c r="C20" s="99"/>
      <c r="D20" s="96">
        <v>50.024999999999999</v>
      </c>
      <c r="E20" s="93">
        <v>50.23</v>
      </c>
      <c r="F20" s="93">
        <v>50.87</v>
      </c>
      <c r="G20" s="93">
        <v>50.05</v>
      </c>
      <c r="H20" s="93">
        <v>50.03</v>
      </c>
      <c r="I20" s="94">
        <v>50.6</v>
      </c>
      <c r="J20" s="86"/>
      <c r="K20" s="86"/>
      <c r="L20" s="40"/>
      <c r="M20" s="76"/>
      <c r="N20" s="76"/>
      <c r="O20" s="76"/>
      <c r="P20" s="76"/>
      <c r="Q20" s="76"/>
      <c r="R20" s="76"/>
    </row>
    <row r="21" spans="1:18" x14ac:dyDescent="0.2">
      <c r="A21" s="97">
        <v>3</v>
      </c>
      <c r="B21" s="133"/>
      <c r="C21" s="99"/>
      <c r="D21" s="96">
        <v>48.99</v>
      </c>
      <c r="E21" s="93">
        <v>48.56</v>
      </c>
      <c r="F21" s="93">
        <v>48.83</v>
      </c>
      <c r="G21" s="93">
        <v>49.8</v>
      </c>
      <c r="H21" s="93">
        <v>49.02</v>
      </c>
      <c r="I21" s="94">
        <v>49</v>
      </c>
      <c r="J21" s="86"/>
      <c r="K21" s="86"/>
      <c r="L21" s="40"/>
      <c r="M21" s="76"/>
      <c r="N21" s="76"/>
      <c r="O21" s="76"/>
      <c r="P21" s="76"/>
      <c r="Q21" s="76"/>
      <c r="R21" s="76"/>
    </row>
    <row r="22" spans="1:18" ht="13.5" thickBot="1" x14ac:dyDescent="0.25">
      <c r="A22" s="97">
        <v>4</v>
      </c>
      <c r="B22" s="134"/>
      <c r="C22" s="100"/>
      <c r="D22" s="96">
        <v>50.03</v>
      </c>
      <c r="E22" s="93">
        <v>50.58</v>
      </c>
      <c r="F22" s="93">
        <v>50.024999999999999</v>
      </c>
      <c r="G22" s="93">
        <v>50.23</v>
      </c>
      <c r="H22" s="93">
        <v>50.87</v>
      </c>
      <c r="I22" s="94">
        <v>49.97</v>
      </c>
      <c r="J22" s="86"/>
      <c r="K22" s="86"/>
      <c r="L22" s="40"/>
      <c r="M22" s="76"/>
      <c r="N22" s="76"/>
      <c r="O22" s="76"/>
      <c r="P22" s="76"/>
      <c r="Q22" s="76"/>
      <c r="R22" s="76"/>
    </row>
    <row r="23" spans="1:18" x14ac:dyDescent="0.2">
      <c r="A23" s="97">
        <v>5</v>
      </c>
      <c r="B23" s="121" t="s">
        <v>33</v>
      </c>
      <c r="C23" s="98" t="s">
        <v>15</v>
      </c>
      <c r="D23" s="96">
        <v>50.5</v>
      </c>
      <c r="E23" s="93">
        <v>50.215000000000003</v>
      </c>
      <c r="F23" s="93">
        <v>50.34</v>
      </c>
      <c r="G23" s="93">
        <v>50.23</v>
      </c>
      <c r="H23" s="93">
        <v>50.2</v>
      </c>
      <c r="I23" s="94">
        <v>50.38</v>
      </c>
      <c r="J23" s="86"/>
      <c r="K23" s="86"/>
      <c r="L23" s="40"/>
      <c r="M23" s="76"/>
      <c r="N23" s="76"/>
      <c r="O23" s="76"/>
      <c r="P23" s="76"/>
      <c r="Q23" s="76"/>
      <c r="R23" s="76"/>
    </row>
    <row r="24" spans="1:18" ht="12.75" customHeight="1" x14ac:dyDescent="0.2">
      <c r="A24" s="101">
        <v>6</v>
      </c>
      <c r="B24" s="122"/>
      <c r="C24" s="99"/>
      <c r="D24" s="96">
        <v>48.85</v>
      </c>
      <c r="E24" s="93">
        <v>48.3</v>
      </c>
      <c r="F24" s="93">
        <v>47.3</v>
      </c>
      <c r="G24" s="93">
        <v>49.3</v>
      </c>
      <c r="H24" s="93">
        <v>50.22</v>
      </c>
      <c r="I24" s="94">
        <v>50.4</v>
      </c>
      <c r="J24" s="86"/>
      <c r="K24" s="86"/>
      <c r="L24" s="40"/>
      <c r="M24" s="76"/>
      <c r="N24" s="76"/>
      <c r="O24" s="76"/>
      <c r="P24" s="76"/>
      <c r="Q24" s="76"/>
      <c r="R24" s="76"/>
    </row>
    <row r="25" spans="1:18" ht="13.5" customHeight="1" x14ac:dyDescent="0.2">
      <c r="A25" s="97">
        <v>7</v>
      </c>
      <c r="B25" s="122"/>
      <c r="C25" s="99"/>
      <c r="D25" s="96">
        <v>50.68</v>
      </c>
      <c r="E25" s="93">
        <v>50</v>
      </c>
      <c r="F25" s="93">
        <v>50.02</v>
      </c>
      <c r="G25" s="93">
        <v>49.02</v>
      </c>
      <c r="H25" s="93">
        <v>50</v>
      </c>
      <c r="I25" s="94">
        <v>50.25</v>
      </c>
      <c r="J25" s="86"/>
      <c r="K25" s="86"/>
      <c r="L25" s="40"/>
      <c r="M25" s="77"/>
      <c r="N25" s="77"/>
      <c r="O25" s="77"/>
      <c r="P25" s="77"/>
      <c r="Q25" s="77"/>
      <c r="R25" s="77"/>
    </row>
    <row r="26" spans="1:18" ht="13.5" thickBot="1" x14ac:dyDescent="0.25">
      <c r="A26" s="97">
        <v>8</v>
      </c>
      <c r="B26" s="123"/>
      <c r="C26" s="100"/>
      <c r="D26" s="96">
        <v>50.8</v>
      </c>
      <c r="E26" s="93">
        <v>50.215000000000003</v>
      </c>
      <c r="F26" s="93">
        <v>50.34</v>
      </c>
      <c r="G26" s="93">
        <v>50.9</v>
      </c>
      <c r="H26" s="93">
        <v>50.2</v>
      </c>
      <c r="I26" s="94">
        <v>50.38</v>
      </c>
      <c r="J26" s="86"/>
      <c r="K26" s="86"/>
      <c r="L26" s="40"/>
    </row>
    <row r="27" spans="1:18" x14ac:dyDescent="0.2">
      <c r="A27" s="97">
        <v>9</v>
      </c>
      <c r="B27" s="121" t="s">
        <v>64</v>
      </c>
      <c r="C27" s="98" t="s">
        <v>16</v>
      </c>
      <c r="D27" s="96">
        <v>49.2</v>
      </c>
      <c r="E27" s="93">
        <v>49.37</v>
      </c>
      <c r="F27" s="93">
        <v>49.02</v>
      </c>
      <c r="G27" s="93">
        <v>48.994999999999997</v>
      </c>
      <c r="H27" s="93">
        <v>49</v>
      </c>
      <c r="I27" s="94">
        <v>48.994999999999997</v>
      </c>
      <c r="J27" s="86"/>
      <c r="K27" s="86"/>
      <c r="L27" s="40"/>
    </row>
    <row r="28" spans="1:18" x14ac:dyDescent="0.2">
      <c r="A28" s="97">
        <v>10</v>
      </c>
      <c r="B28" s="122"/>
      <c r="C28" s="99"/>
      <c r="D28" s="96">
        <v>48.99</v>
      </c>
      <c r="E28" s="93">
        <v>50</v>
      </c>
      <c r="F28" s="93">
        <v>50.34</v>
      </c>
      <c r="G28" s="93">
        <v>49.52</v>
      </c>
      <c r="H28" s="93">
        <v>50.05</v>
      </c>
      <c r="I28" s="94">
        <v>50.87</v>
      </c>
      <c r="J28" s="86"/>
      <c r="K28" s="86"/>
      <c r="L28" s="40"/>
    </row>
    <row r="29" spans="1:18" ht="12.75" customHeight="1" x14ac:dyDescent="0.2">
      <c r="A29" s="101">
        <v>11</v>
      </c>
      <c r="B29" s="122"/>
      <c r="C29" s="102"/>
      <c r="D29" s="96">
        <v>48.99</v>
      </c>
      <c r="E29" s="93">
        <v>49.2</v>
      </c>
      <c r="F29" s="93">
        <v>48.99</v>
      </c>
      <c r="G29" s="93">
        <v>49.32</v>
      </c>
      <c r="H29" s="93">
        <v>49.15</v>
      </c>
      <c r="I29" s="94">
        <v>48.99</v>
      </c>
      <c r="J29" s="86"/>
      <c r="K29" s="86"/>
      <c r="L29" s="40"/>
    </row>
    <row r="30" spans="1:18" ht="13.5" thickBot="1" x14ac:dyDescent="0.25">
      <c r="A30" s="97">
        <v>12</v>
      </c>
      <c r="B30" s="123"/>
      <c r="C30" s="103"/>
      <c r="D30" s="96">
        <v>50.05</v>
      </c>
      <c r="E30" s="93">
        <v>48.99</v>
      </c>
      <c r="F30" s="93">
        <v>49.52</v>
      </c>
      <c r="G30" s="93">
        <v>50.05</v>
      </c>
      <c r="H30" s="93">
        <v>50.024999999999999</v>
      </c>
      <c r="I30" s="94">
        <v>49.02</v>
      </c>
      <c r="J30" s="86"/>
      <c r="K30" s="86"/>
      <c r="L30" s="40"/>
    </row>
    <row r="31" spans="1:18" ht="17.25" customHeight="1" x14ac:dyDescent="0.2">
      <c r="E31" s="77"/>
      <c r="I31" s="78"/>
      <c r="J31" s="87"/>
      <c r="K31" s="88"/>
      <c r="L31" s="105"/>
    </row>
    <row r="32" spans="1:18" ht="4.5" customHeight="1" x14ac:dyDescent="0.2">
      <c r="E32" s="77"/>
    </row>
    <row r="33" spans="1:12" x14ac:dyDescent="0.2">
      <c r="A33" s="73" t="s">
        <v>103</v>
      </c>
      <c r="G33" s="82" t="s">
        <v>61</v>
      </c>
    </row>
    <row r="34" spans="1:12" x14ac:dyDescent="0.2">
      <c r="A34" s="131" t="s">
        <v>80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</row>
    <row r="35" spans="1:12" ht="17.25" customHeight="1" x14ac:dyDescent="0.2">
      <c r="A35" s="77" t="s">
        <v>102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2">
      <c r="A36" s="79" t="s">
        <v>60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2">
      <c r="A37" s="79" t="s">
        <v>73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2">
      <c r="A38" s="79" t="s">
        <v>55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2">
      <c r="A39" s="81" t="s">
        <v>56</v>
      </c>
      <c r="B39" s="77"/>
      <c r="C39" s="77"/>
      <c r="D39" s="77" t="s">
        <v>83</v>
      </c>
      <c r="E39" s="77"/>
      <c r="F39" s="80"/>
      <c r="G39" s="80"/>
      <c r="H39" s="81"/>
      <c r="I39" s="80"/>
      <c r="J39" s="81"/>
      <c r="K39" s="77"/>
      <c r="L39" s="77"/>
    </row>
    <row r="40" spans="1:12" x14ac:dyDescent="0.2">
      <c r="A40" s="81" t="s">
        <v>74</v>
      </c>
      <c r="B40" s="77"/>
      <c r="C40" s="77"/>
      <c r="D40" s="77" t="s">
        <v>82</v>
      </c>
      <c r="E40" s="77"/>
      <c r="F40" s="77"/>
      <c r="G40" s="80"/>
      <c r="H40" s="81"/>
      <c r="I40" s="80"/>
      <c r="J40" s="81"/>
      <c r="K40" s="77"/>
      <c r="L40" s="77"/>
    </row>
    <row r="41" spans="1:12" x14ac:dyDescent="0.2">
      <c r="A41" s="79" t="s">
        <v>75</v>
      </c>
      <c r="B41" s="77"/>
      <c r="C41" s="77"/>
      <c r="D41" s="77"/>
      <c r="E41" s="77"/>
      <c r="F41" s="77"/>
      <c r="G41" s="74"/>
      <c r="H41" s="74"/>
      <c r="I41" s="74"/>
      <c r="J41" s="74"/>
      <c r="K41" s="77"/>
      <c r="L41" s="77"/>
    </row>
    <row r="42" spans="1:12" ht="14.25" customHeight="1" thickBot="1" x14ac:dyDescent="0.25">
      <c r="A42" s="77" t="s">
        <v>57</v>
      </c>
      <c r="B42" s="80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ht="13.5" thickBot="1" x14ac:dyDescent="0.25">
      <c r="A43" s="54" t="s">
        <v>39</v>
      </c>
      <c r="B43" s="126" t="s">
        <v>40</v>
      </c>
      <c r="C43" s="126"/>
      <c r="D43" s="55" t="s">
        <v>41</v>
      </c>
      <c r="E43" s="55" t="s">
        <v>120</v>
      </c>
      <c r="F43" s="56" t="s">
        <v>29</v>
      </c>
      <c r="G43" s="68"/>
      <c r="H43" s="77"/>
      <c r="I43" s="77"/>
      <c r="J43" s="77"/>
      <c r="K43" s="77"/>
      <c r="L43" s="77"/>
    </row>
    <row r="44" spans="1:12" x14ac:dyDescent="0.2">
      <c r="A44" s="53">
        <v>1</v>
      </c>
      <c r="B44" s="116">
        <v>49</v>
      </c>
      <c r="C44" s="116">
        <f>B44+0.13</f>
        <v>49.13</v>
      </c>
      <c r="D44" s="116">
        <v>49.125</v>
      </c>
      <c r="E44" s="116">
        <v>3</v>
      </c>
      <c r="F44" s="62"/>
      <c r="G44" s="69"/>
      <c r="H44" s="74" t="s">
        <v>122</v>
      </c>
      <c r="I44" s="74"/>
      <c r="J44" s="74"/>
      <c r="K44" s="74"/>
      <c r="L44" s="77"/>
    </row>
    <row r="45" spans="1:12" x14ac:dyDescent="0.2">
      <c r="A45" s="52">
        <v>2</v>
      </c>
      <c r="B45" s="117">
        <f>C44</f>
        <v>49.13</v>
      </c>
      <c r="C45" s="116">
        <f>B45+0.13</f>
        <v>49.260000000000005</v>
      </c>
      <c r="D45" s="116">
        <v>49.201000000000001</v>
      </c>
      <c r="E45" s="117">
        <v>7</v>
      </c>
      <c r="F45" s="71"/>
      <c r="G45" s="69"/>
      <c r="H45" s="82" t="s">
        <v>121</v>
      </c>
      <c r="I45" s="82"/>
      <c r="J45" s="82"/>
      <c r="K45" s="82"/>
    </row>
    <row r="46" spans="1:12" x14ac:dyDescent="0.2">
      <c r="A46" s="52">
        <v>3</v>
      </c>
      <c r="B46" s="117">
        <f t="shared" ref="B46:B53" si="0">C45</f>
        <v>49.260000000000005</v>
      </c>
      <c r="C46" s="116">
        <f t="shared" ref="C46:C53" si="1">B46+0.13</f>
        <v>49.390000000000008</v>
      </c>
      <c r="D46" s="116">
        <v>49.29</v>
      </c>
      <c r="E46" s="117">
        <v>8</v>
      </c>
      <c r="F46" s="71"/>
      <c r="G46" s="69"/>
    </row>
    <row r="47" spans="1:12" x14ac:dyDescent="0.2">
      <c r="A47" s="52">
        <v>4</v>
      </c>
      <c r="B47" s="117">
        <f t="shared" si="0"/>
        <v>49.390000000000008</v>
      </c>
      <c r="C47" s="116">
        <f t="shared" si="1"/>
        <v>49.52000000000001</v>
      </c>
      <c r="D47" s="116">
        <v>49.42</v>
      </c>
      <c r="E47" s="117">
        <v>12</v>
      </c>
      <c r="F47" s="71"/>
      <c r="G47" s="69"/>
    </row>
    <row r="48" spans="1:12" x14ac:dyDescent="0.2">
      <c r="A48" s="52">
        <v>5</v>
      </c>
      <c r="B48" s="117">
        <f t="shared" si="0"/>
        <v>49.52000000000001</v>
      </c>
      <c r="C48" s="116">
        <f t="shared" si="1"/>
        <v>49.650000000000013</v>
      </c>
      <c r="D48" s="116">
        <v>49.6</v>
      </c>
      <c r="E48" s="117">
        <v>14</v>
      </c>
      <c r="F48" s="71"/>
      <c r="G48" s="69"/>
    </row>
    <row r="49" spans="1:12" x14ac:dyDescent="0.2">
      <c r="A49" s="52">
        <v>6</v>
      </c>
      <c r="B49" s="117">
        <f t="shared" si="0"/>
        <v>49.650000000000013</v>
      </c>
      <c r="C49" s="116">
        <f t="shared" si="1"/>
        <v>49.780000000000015</v>
      </c>
      <c r="D49" s="116">
        <v>49.73</v>
      </c>
      <c r="E49" s="117">
        <v>17</v>
      </c>
      <c r="F49" s="71"/>
      <c r="G49" s="69"/>
    </row>
    <row r="50" spans="1:12" x14ac:dyDescent="0.2">
      <c r="A50" s="52">
        <v>7</v>
      </c>
      <c r="B50" s="117">
        <f t="shared" si="0"/>
        <v>49.780000000000015</v>
      </c>
      <c r="C50" s="116">
        <f t="shared" si="1"/>
        <v>49.910000000000018</v>
      </c>
      <c r="D50" s="116">
        <v>49.86</v>
      </c>
      <c r="E50" s="117">
        <v>14</v>
      </c>
      <c r="F50" s="71"/>
      <c r="G50" s="69"/>
    </row>
    <row r="51" spans="1:12" x14ac:dyDescent="0.2">
      <c r="A51" s="52">
        <v>8</v>
      </c>
      <c r="B51" s="117">
        <f t="shared" si="0"/>
        <v>49.910000000000018</v>
      </c>
      <c r="C51" s="116">
        <f t="shared" si="1"/>
        <v>50.04000000000002</v>
      </c>
      <c r="D51" s="116">
        <v>49.97</v>
      </c>
      <c r="E51" s="117">
        <v>13</v>
      </c>
      <c r="F51" s="71"/>
      <c r="G51" s="69"/>
    </row>
    <row r="52" spans="1:12" x14ac:dyDescent="0.2">
      <c r="A52" s="52">
        <v>9</v>
      </c>
      <c r="B52" s="117">
        <f t="shared" si="0"/>
        <v>50.04000000000002</v>
      </c>
      <c r="C52" s="116">
        <f t="shared" si="1"/>
        <v>50.170000000000023</v>
      </c>
      <c r="D52" s="116">
        <v>50.1</v>
      </c>
      <c r="E52" s="117">
        <v>8</v>
      </c>
      <c r="F52" s="71"/>
      <c r="G52" s="69"/>
    </row>
    <row r="53" spans="1:12" ht="13.5" thickBot="1" x14ac:dyDescent="0.25">
      <c r="A53" s="52">
        <v>10</v>
      </c>
      <c r="B53" s="117">
        <f t="shared" si="0"/>
        <v>50.170000000000023</v>
      </c>
      <c r="C53" s="116">
        <f t="shared" si="1"/>
        <v>50.300000000000026</v>
      </c>
      <c r="D53" s="118">
        <v>50.252000000000002</v>
      </c>
      <c r="E53" s="119">
        <v>4</v>
      </c>
      <c r="F53" s="72"/>
      <c r="G53" s="69"/>
    </row>
    <row r="54" spans="1:12" ht="13.5" thickBot="1" x14ac:dyDescent="0.25">
      <c r="A54" s="51"/>
      <c r="B54" s="51"/>
      <c r="C54" s="51"/>
      <c r="D54" s="57"/>
      <c r="E54" s="58">
        <f>SUM(E44:E53)</f>
        <v>100</v>
      </c>
      <c r="F54" s="59"/>
      <c r="G54" s="70"/>
    </row>
    <row r="55" spans="1:12" x14ac:dyDescent="0.2">
      <c r="A55" s="60" t="s">
        <v>58</v>
      </c>
      <c r="B55" s="60"/>
      <c r="C55" s="60"/>
      <c r="D55" s="60"/>
      <c r="H55" s="82" t="s">
        <v>62</v>
      </c>
    </row>
    <row r="56" spans="1:12" x14ac:dyDescent="0.2">
      <c r="A56" s="60" t="s">
        <v>59</v>
      </c>
      <c r="B56" s="60"/>
      <c r="C56" s="60"/>
      <c r="D56" s="60"/>
      <c r="E56" s="60"/>
      <c r="H56" s="82" t="s">
        <v>62</v>
      </c>
    </row>
    <row r="57" spans="1:12" x14ac:dyDescent="0.2">
      <c r="A57" s="60" t="s">
        <v>84</v>
      </c>
      <c r="B57" s="60"/>
      <c r="C57" s="60"/>
      <c r="D57" s="60"/>
      <c r="E57" s="60"/>
    </row>
    <row r="58" spans="1:12" x14ac:dyDescent="0.2">
      <c r="A58" s="60" t="s">
        <v>100</v>
      </c>
      <c r="B58" s="60"/>
      <c r="C58" s="60"/>
      <c r="D58" s="60"/>
      <c r="E58" s="60"/>
      <c r="L58" s="82" t="s">
        <v>62</v>
      </c>
    </row>
    <row r="59" spans="1:12" ht="10.5" customHeight="1" x14ac:dyDescent="0.2">
      <c r="A59" s="60"/>
      <c r="B59" s="60"/>
      <c r="C59" s="60"/>
      <c r="D59" s="61"/>
      <c r="E59" s="61"/>
      <c r="F59" s="82"/>
      <c r="H59" s="82"/>
    </row>
    <row r="60" spans="1:12" x14ac:dyDescent="0.2">
      <c r="A60" s="60" t="s">
        <v>108</v>
      </c>
      <c r="B60" s="60"/>
      <c r="C60" s="60"/>
      <c r="D60" s="60"/>
      <c r="E60" s="60"/>
      <c r="F60" s="82"/>
    </row>
    <row r="61" spans="1:12" x14ac:dyDescent="0.2">
      <c r="A61" s="60" t="s">
        <v>116</v>
      </c>
      <c r="B61" s="60"/>
      <c r="C61" s="60"/>
      <c r="D61" s="61"/>
      <c r="E61" s="61"/>
    </row>
    <row r="62" spans="1:12" x14ac:dyDescent="0.2">
      <c r="A62" s="60" t="s">
        <v>104</v>
      </c>
      <c r="B62" s="60"/>
      <c r="C62" s="60"/>
      <c r="D62" s="61"/>
      <c r="E62" s="61"/>
    </row>
    <row r="63" spans="1:12" x14ac:dyDescent="0.2">
      <c r="B63" s="73" t="s">
        <v>105</v>
      </c>
      <c r="L63" s="82" t="s">
        <v>117</v>
      </c>
    </row>
    <row r="64" spans="1:12" x14ac:dyDescent="0.2">
      <c r="A64" s="60"/>
      <c r="B64" s="60"/>
      <c r="C64" s="60"/>
      <c r="D64" s="60"/>
    </row>
    <row r="65" spans="1:4" x14ac:dyDescent="0.2">
      <c r="A65" s="60"/>
      <c r="B65" s="60"/>
      <c r="C65" s="60"/>
      <c r="D65" s="60"/>
    </row>
    <row r="66" spans="1:4" x14ac:dyDescent="0.2">
      <c r="A66" s="60"/>
      <c r="B66" s="60"/>
      <c r="C66" s="60"/>
      <c r="D66" s="60"/>
    </row>
  </sheetData>
  <mergeCells count="21">
    <mergeCell ref="B43:C43"/>
    <mergeCell ref="D17:I17"/>
    <mergeCell ref="A1:L1"/>
    <mergeCell ref="A15:L15"/>
    <mergeCell ref="B2:L2"/>
    <mergeCell ref="B3:L3"/>
    <mergeCell ref="B11:L11"/>
    <mergeCell ref="B12:L12"/>
    <mergeCell ref="B8:L8"/>
    <mergeCell ref="B4:L4"/>
    <mergeCell ref="B9:L9"/>
    <mergeCell ref="B10:L10"/>
    <mergeCell ref="B13:L13"/>
    <mergeCell ref="A34:L34"/>
    <mergeCell ref="B19:B22"/>
    <mergeCell ref="B23:B26"/>
    <mergeCell ref="B27:B30"/>
    <mergeCell ref="B14:L14"/>
    <mergeCell ref="B5:L5"/>
    <mergeCell ref="B6:L6"/>
    <mergeCell ref="B7:L7"/>
  </mergeCells>
  <phoneticPr fontId="0" type="noConversion"/>
  <pageMargins left="0.35433070866141736" right="0.31496062992125984" top="0.19685039370078741" bottom="0.27559055118110237" header="0" footer="0"/>
  <pageSetup paperSize="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tabSelected="1" topLeftCell="A52" zoomScaleNormal="100" workbookViewId="0">
      <selection activeCell="I119" sqref="I119"/>
    </sheetView>
  </sheetViews>
  <sheetFormatPr baseColWidth="10" defaultRowHeight="11.25" x14ac:dyDescent="0.2"/>
  <cols>
    <col min="1" max="1" width="8" style="1" customWidth="1"/>
    <col min="2" max="2" width="13.7109375" style="1" customWidth="1"/>
    <col min="3" max="3" width="11.85546875" style="1" customWidth="1"/>
    <col min="4" max="4" width="13.5703125" style="1" customWidth="1"/>
    <col min="5" max="5" width="7.42578125" style="1" bestFit="1" customWidth="1"/>
    <col min="6" max="6" width="6.5703125" style="1" bestFit="1" customWidth="1"/>
    <col min="7" max="7" width="8.42578125" style="1" bestFit="1" customWidth="1"/>
    <col min="8" max="9" width="6.5703125" style="1" bestFit="1" customWidth="1"/>
    <col min="10" max="10" width="8.85546875" style="1" bestFit="1" customWidth="1"/>
    <col min="11" max="11" width="8.28515625" style="1" bestFit="1" customWidth="1"/>
    <col min="12" max="12" width="9" style="1" bestFit="1" customWidth="1"/>
    <col min="13" max="13" width="11.42578125" style="1"/>
    <col min="14" max="14" width="4" style="1" bestFit="1" customWidth="1"/>
    <col min="15" max="15" width="5.5703125" style="1" bestFit="1" customWidth="1"/>
    <col min="16" max="16" width="11.42578125" style="1"/>
    <col min="17" max="17" width="9.5703125" style="1" bestFit="1" customWidth="1"/>
    <col min="18" max="18" width="8.42578125" style="1" customWidth="1"/>
    <col min="19" max="19" width="22.5703125" style="1" bestFit="1" customWidth="1"/>
    <col min="20" max="16384" width="11.42578125" style="1"/>
  </cols>
  <sheetData>
    <row r="1" spans="1:18" ht="12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12" thickBot="1" x14ac:dyDescent="0.25">
      <c r="A2" s="3"/>
      <c r="B2" s="7"/>
      <c r="C2" s="7"/>
      <c r="D2" s="136" t="s">
        <v>11</v>
      </c>
      <c r="E2" s="137"/>
      <c r="F2" s="137"/>
      <c r="G2" s="137"/>
      <c r="H2" s="137"/>
      <c r="I2" s="138"/>
      <c r="J2" s="7"/>
      <c r="K2" s="7"/>
      <c r="L2" s="2"/>
      <c r="M2" s="2"/>
      <c r="N2" s="2"/>
    </row>
    <row r="3" spans="1:18" ht="24.75" customHeight="1" thickBot="1" x14ac:dyDescent="0.25">
      <c r="A3" s="8" t="s">
        <v>10</v>
      </c>
      <c r="B3" s="9" t="s">
        <v>0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12</v>
      </c>
      <c r="K3" s="12" t="s">
        <v>17</v>
      </c>
      <c r="L3" s="12" t="s">
        <v>13</v>
      </c>
      <c r="M3" s="2"/>
      <c r="N3" s="2"/>
    </row>
    <row r="4" spans="1:18" ht="12" thickBot="1" x14ac:dyDescent="0.25">
      <c r="A4" s="23">
        <v>1</v>
      </c>
      <c r="B4" s="14" t="s">
        <v>1</v>
      </c>
      <c r="C4" s="14" t="s">
        <v>14</v>
      </c>
      <c r="D4" s="15">
        <v>49.52</v>
      </c>
      <c r="E4" s="15">
        <v>49.1</v>
      </c>
      <c r="F4" s="15">
        <v>48.99</v>
      </c>
      <c r="G4" s="15">
        <v>49</v>
      </c>
      <c r="H4" s="15">
        <v>49.7</v>
      </c>
      <c r="I4" s="15">
        <v>49.52</v>
      </c>
      <c r="J4" s="16">
        <f>SUM(D4:I4)/6</f>
        <v>49.305</v>
      </c>
      <c r="K4" s="17">
        <f>((D4-J4)^2+(E4-J4)^2+(F4-J4)^2+(G4-J4)^2+(H4-J4)^2+(I4-J4)^2)/6</f>
        <v>8.0458333333333854E-2</v>
      </c>
      <c r="L4" s="18">
        <f>K4^(1/2)</f>
        <v>0.28365178182647444</v>
      </c>
      <c r="M4" s="2"/>
      <c r="N4" s="13">
        <v>1</v>
      </c>
      <c r="O4" s="19">
        <f>J4</f>
        <v>49.305</v>
      </c>
      <c r="Q4" s="13">
        <v>1</v>
      </c>
      <c r="R4" s="18">
        <f>L4</f>
        <v>0.28365178182647444</v>
      </c>
    </row>
    <row r="5" spans="1:18" ht="12" thickBot="1" x14ac:dyDescent="0.25">
      <c r="A5" s="23">
        <v>2</v>
      </c>
      <c r="B5" s="21" t="s">
        <v>1</v>
      </c>
      <c r="C5" s="21"/>
      <c r="D5" s="22">
        <v>50.024999999999999</v>
      </c>
      <c r="E5" s="22">
        <v>50.23</v>
      </c>
      <c r="F5" s="22">
        <v>50.87</v>
      </c>
      <c r="G5" s="22">
        <v>50.05</v>
      </c>
      <c r="H5" s="22">
        <v>50.03</v>
      </c>
      <c r="I5" s="22">
        <v>50.6</v>
      </c>
      <c r="J5" s="16">
        <f t="shared" ref="J5:J15" si="0">SUM(D5:I5)/6</f>
        <v>50.300833333333337</v>
      </c>
      <c r="K5" s="17">
        <f t="shared" ref="K5:K15" si="1">((D5-J5)^2+(E5-J5)^2+(F5-J5)^2+(G5-J5)^2+(H5-J5)^2+(I5-J5)^2)/6</f>
        <v>0.10513680555555555</v>
      </c>
      <c r="L5" s="18">
        <f t="shared" ref="L5:L15" si="2">K5^(1/2)</f>
        <v>0.32424806176067661</v>
      </c>
      <c r="M5" s="2"/>
      <c r="N5" s="20">
        <v>2</v>
      </c>
      <c r="O5" s="19">
        <f t="shared" ref="O5:O15" si="3">J5</f>
        <v>50.300833333333337</v>
      </c>
      <c r="Q5" s="20">
        <v>2</v>
      </c>
      <c r="R5" s="18">
        <f t="shared" ref="R5:R15" si="4">L5</f>
        <v>0.32424806176067661</v>
      </c>
    </row>
    <row r="6" spans="1:18" ht="12" thickBot="1" x14ac:dyDescent="0.25">
      <c r="A6" s="23">
        <v>3</v>
      </c>
      <c r="B6" s="21" t="s">
        <v>1</v>
      </c>
      <c r="C6" s="21"/>
      <c r="D6" s="22">
        <v>48.99</v>
      </c>
      <c r="E6" s="22">
        <v>48.56</v>
      </c>
      <c r="F6" s="22">
        <v>48.83</v>
      </c>
      <c r="G6" s="22">
        <v>49.8</v>
      </c>
      <c r="H6" s="22">
        <v>49.02</v>
      </c>
      <c r="I6" s="22">
        <v>49</v>
      </c>
      <c r="J6" s="16">
        <f t="shared" si="0"/>
        <v>49.033333333333339</v>
      </c>
      <c r="K6" s="17">
        <f t="shared" si="1"/>
        <v>0.14272222222222122</v>
      </c>
      <c r="L6" s="18">
        <f t="shared" si="2"/>
        <v>0.37778594762407619</v>
      </c>
      <c r="M6" s="2"/>
      <c r="N6" s="13">
        <v>3</v>
      </c>
      <c r="O6" s="19">
        <f t="shared" si="3"/>
        <v>49.033333333333339</v>
      </c>
      <c r="Q6" s="13">
        <v>3</v>
      </c>
      <c r="R6" s="18">
        <f t="shared" si="4"/>
        <v>0.37778594762407619</v>
      </c>
    </row>
    <row r="7" spans="1:18" ht="12" thickBot="1" x14ac:dyDescent="0.25">
      <c r="A7" s="23">
        <v>4</v>
      </c>
      <c r="B7" s="21" t="s">
        <v>1</v>
      </c>
      <c r="C7" s="23"/>
      <c r="D7" s="22">
        <v>50.03</v>
      </c>
      <c r="E7" s="22">
        <v>50.58</v>
      </c>
      <c r="F7" s="22">
        <v>50.024999999999999</v>
      </c>
      <c r="G7" s="22">
        <v>50.23</v>
      </c>
      <c r="H7" s="22">
        <v>50.87</v>
      </c>
      <c r="I7" s="22">
        <v>49.97</v>
      </c>
      <c r="J7" s="16">
        <f t="shared" si="0"/>
        <v>50.284166666666664</v>
      </c>
      <c r="K7" s="17">
        <f t="shared" si="1"/>
        <v>0.1106868055555551</v>
      </c>
      <c r="L7" s="18">
        <f t="shared" si="2"/>
        <v>0.33269626621823561</v>
      </c>
      <c r="M7" s="2"/>
      <c r="N7" s="20">
        <v>4</v>
      </c>
      <c r="O7" s="19">
        <f t="shared" si="3"/>
        <v>50.284166666666664</v>
      </c>
      <c r="Q7" s="20">
        <v>4</v>
      </c>
      <c r="R7" s="18">
        <f t="shared" si="4"/>
        <v>0.33269626621823561</v>
      </c>
    </row>
    <row r="8" spans="1:18" ht="12" thickBot="1" x14ac:dyDescent="0.25">
      <c r="A8" s="23">
        <v>5</v>
      </c>
      <c r="B8" s="23" t="s">
        <v>2</v>
      </c>
      <c r="C8" s="23" t="s">
        <v>15</v>
      </c>
      <c r="D8" s="22">
        <v>50.5</v>
      </c>
      <c r="E8" s="22">
        <v>50.215000000000003</v>
      </c>
      <c r="F8" s="22">
        <v>50.34</v>
      </c>
      <c r="G8" s="22">
        <v>50.23</v>
      </c>
      <c r="H8" s="22">
        <v>50.2</v>
      </c>
      <c r="I8" s="22">
        <v>50.38</v>
      </c>
      <c r="J8" s="16">
        <f t="shared" si="0"/>
        <v>50.310833333333335</v>
      </c>
      <c r="K8" s="17">
        <f t="shared" si="1"/>
        <v>1.1570138888888852E-2</v>
      </c>
      <c r="L8" s="18">
        <f t="shared" si="2"/>
        <v>0.10756458008512305</v>
      </c>
      <c r="M8" s="2"/>
      <c r="N8" s="13">
        <v>5</v>
      </c>
      <c r="O8" s="19">
        <f t="shared" si="3"/>
        <v>50.310833333333335</v>
      </c>
      <c r="Q8" s="13">
        <v>5</v>
      </c>
      <c r="R8" s="18">
        <f t="shared" si="4"/>
        <v>0.10756458008512305</v>
      </c>
    </row>
    <row r="9" spans="1:18" ht="12" thickBot="1" x14ac:dyDescent="0.25">
      <c r="A9" s="23">
        <v>6</v>
      </c>
      <c r="B9" s="23" t="s">
        <v>2</v>
      </c>
      <c r="C9" s="23"/>
      <c r="D9" s="22">
        <v>48.85</v>
      </c>
      <c r="E9" s="22">
        <v>48.3</v>
      </c>
      <c r="F9" s="22">
        <v>47.3</v>
      </c>
      <c r="G9" s="22">
        <v>49.3</v>
      </c>
      <c r="H9" s="22">
        <v>50.22</v>
      </c>
      <c r="I9" s="22">
        <v>50.4</v>
      </c>
      <c r="J9" s="16">
        <f t="shared" si="0"/>
        <v>49.061666666666667</v>
      </c>
      <c r="K9" s="17">
        <f t="shared" si="1"/>
        <v>1.1530138888888899</v>
      </c>
      <c r="L9" s="18">
        <f t="shared" si="2"/>
        <v>1.0737848429219374</v>
      </c>
      <c r="M9" s="2"/>
      <c r="N9" s="20">
        <v>6</v>
      </c>
      <c r="O9" s="19">
        <f t="shared" si="3"/>
        <v>49.061666666666667</v>
      </c>
      <c r="Q9" s="20">
        <v>6</v>
      </c>
      <c r="R9" s="18">
        <f t="shared" si="4"/>
        <v>1.0737848429219374</v>
      </c>
    </row>
    <row r="10" spans="1:18" ht="12" thickBot="1" x14ac:dyDescent="0.25">
      <c r="A10" s="23">
        <v>7</v>
      </c>
      <c r="B10" s="23" t="s">
        <v>2</v>
      </c>
      <c r="C10" s="23"/>
      <c r="D10" s="22">
        <v>50.68</v>
      </c>
      <c r="E10" s="22">
        <v>50</v>
      </c>
      <c r="F10" s="22">
        <v>50.02</v>
      </c>
      <c r="G10" s="22">
        <v>49.02</v>
      </c>
      <c r="H10" s="22">
        <v>50</v>
      </c>
      <c r="I10" s="22">
        <v>50.25</v>
      </c>
      <c r="J10" s="16">
        <f t="shared" si="0"/>
        <v>49.995000000000005</v>
      </c>
      <c r="K10" s="17">
        <f t="shared" si="1"/>
        <v>0.24759166666666563</v>
      </c>
      <c r="L10" s="18">
        <f t="shared" si="2"/>
        <v>0.49758583849087346</v>
      </c>
      <c r="M10" s="2"/>
      <c r="N10" s="13">
        <v>7</v>
      </c>
      <c r="O10" s="19">
        <f t="shared" si="3"/>
        <v>49.995000000000005</v>
      </c>
      <c r="Q10" s="13">
        <v>7</v>
      </c>
      <c r="R10" s="18">
        <f t="shared" si="4"/>
        <v>0.49758583849087346</v>
      </c>
    </row>
    <row r="11" spans="1:18" ht="12" thickBot="1" x14ac:dyDescent="0.25">
      <c r="A11" s="23">
        <v>8</v>
      </c>
      <c r="B11" s="23" t="s">
        <v>2</v>
      </c>
      <c r="C11" s="23"/>
      <c r="D11" s="22">
        <v>50.8</v>
      </c>
      <c r="E11" s="22">
        <v>50.215000000000003</v>
      </c>
      <c r="F11" s="22">
        <v>50.34</v>
      </c>
      <c r="G11" s="22">
        <v>50.9</v>
      </c>
      <c r="H11" s="22">
        <v>50.2</v>
      </c>
      <c r="I11" s="22">
        <v>50.38</v>
      </c>
      <c r="J11" s="16">
        <f t="shared" si="0"/>
        <v>50.472500000000004</v>
      </c>
      <c r="K11" s="17">
        <f t="shared" si="1"/>
        <v>7.6114583333332042E-2</v>
      </c>
      <c r="L11" s="18">
        <f t="shared" si="2"/>
        <v>0.27588871548748062</v>
      </c>
      <c r="M11" s="2"/>
      <c r="N11" s="20">
        <v>8</v>
      </c>
      <c r="O11" s="19">
        <f t="shared" si="3"/>
        <v>50.472500000000004</v>
      </c>
      <c r="Q11" s="20">
        <v>8</v>
      </c>
      <c r="R11" s="18">
        <f t="shared" si="4"/>
        <v>0.27588871548748062</v>
      </c>
    </row>
    <row r="12" spans="1:18" ht="12" thickBot="1" x14ac:dyDescent="0.25">
      <c r="A12" s="23">
        <v>9</v>
      </c>
      <c r="B12" s="23" t="s">
        <v>63</v>
      </c>
      <c r="C12" s="23" t="s">
        <v>16</v>
      </c>
      <c r="D12" s="22">
        <v>49.2</v>
      </c>
      <c r="E12" s="22">
        <v>49.37</v>
      </c>
      <c r="F12" s="22">
        <v>49.02</v>
      </c>
      <c r="G12" s="22">
        <v>48.994999999999997</v>
      </c>
      <c r="H12" s="22">
        <v>49</v>
      </c>
      <c r="I12" s="22">
        <v>48.994999999999997</v>
      </c>
      <c r="J12" s="16">
        <f t="shared" si="0"/>
        <v>49.096666666666664</v>
      </c>
      <c r="K12" s="17">
        <f t="shared" si="1"/>
        <v>2.0213888888888844E-2</v>
      </c>
      <c r="L12" s="18">
        <f t="shared" si="2"/>
        <v>0.14217555658019715</v>
      </c>
      <c r="M12" s="2"/>
      <c r="N12" s="13">
        <v>9</v>
      </c>
      <c r="O12" s="19">
        <f t="shared" si="3"/>
        <v>49.096666666666664</v>
      </c>
      <c r="Q12" s="13">
        <v>9</v>
      </c>
      <c r="R12" s="18">
        <f t="shared" si="4"/>
        <v>0.14217555658019715</v>
      </c>
    </row>
    <row r="13" spans="1:18" ht="12" thickBot="1" x14ac:dyDescent="0.25">
      <c r="A13" s="23">
        <v>10</v>
      </c>
      <c r="B13" s="23" t="s">
        <v>63</v>
      </c>
      <c r="C13" s="23"/>
      <c r="D13" s="22">
        <v>48.99</v>
      </c>
      <c r="E13" s="22">
        <v>50</v>
      </c>
      <c r="F13" s="22">
        <v>50.34</v>
      </c>
      <c r="G13" s="22">
        <v>49.52</v>
      </c>
      <c r="H13" s="22">
        <v>50.05</v>
      </c>
      <c r="I13" s="22">
        <v>50.87</v>
      </c>
      <c r="J13" s="16">
        <f t="shared" si="0"/>
        <v>49.961666666666673</v>
      </c>
      <c r="K13" s="17">
        <f t="shared" si="1"/>
        <v>0.35278055555555404</v>
      </c>
      <c r="L13" s="18">
        <f t="shared" si="2"/>
        <v>0.59395332775863297</v>
      </c>
      <c r="M13" s="2"/>
      <c r="N13" s="20">
        <v>10</v>
      </c>
      <c r="O13" s="19">
        <f t="shared" si="3"/>
        <v>49.961666666666673</v>
      </c>
      <c r="Q13" s="20">
        <v>10</v>
      </c>
      <c r="R13" s="18">
        <f t="shared" si="4"/>
        <v>0.59395332775863297</v>
      </c>
    </row>
    <row r="14" spans="1:18" ht="12" thickBot="1" x14ac:dyDescent="0.25">
      <c r="A14" s="23">
        <v>11</v>
      </c>
      <c r="B14" s="23" t="s">
        <v>63</v>
      </c>
      <c r="C14" s="23"/>
      <c r="D14" s="22">
        <v>48.99</v>
      </c>
      <c r="E14" s="22">
        <v>49.2</v>
      </c>
      <c r="F14" s="22">
        <v>48.99</v>
      </c>
      <c r="G14" s="22">
        <v>49.32</v>
      </c>
      <c r="H14" s="22">
        <v>49.15</v>
      </c>
      <c r="I14" s="22">
        <v>48.99</v>
      </c>
      <c r="J14" s="16">
        <f t="shared" si="0"/>
        <v>49.106666666666662</v>
      </c>
      <c r="K14" s="17">
        <f t="shared" si="1"/>
        <v>1.6155555555555413E-2</v>
      </c>
      <c r="L14" s="18">
        <f t="shared" si="2"/>
        <v>0.1271045064329169</v>
      </c>
      <c r="M14" s="2"/>
      <c r="N14" s="13">
        <v>11</v>
      </c>
      <c r="O14" s="19">
        <f t="shared" si="3"/>
        <v>49.106666666666662</v>
      </c>
      <c r="Q14" s="13">
        <v>11</v>
      </c>
      <c r="R14" s="18">
        <f t="shared" si="4"/>
        <v>0.1271045064329169</v>
      </c>
    </row>
    <row r="15" spans="1:18" ht="12" thickBot="1" x14ac:dyDescent="0.25">
      <c r="A15" s="23">
        <v>12</v>
      </c>
      <c r="B15" s="23" t="s">
        <v>63</v>
      </c>
      <c r="C15" s="23"/>
      <c r="D15" s="22">
        <v>50.05</v>
      </c>
      <c r="E15" s="22">
        <v>48.99</v>
      </c>
      <c r="F15" s="22">
        <v>49.52</v>
      </c>
      <c r="G15" s="22">
        <v>50.05</v>
      </c>
      <c r="H15" s="22">
        <v>50.024999999999999</v>
      </c>
      <c r="I15" s="22">
        <v>49.02</v>
      </c>
      <c r="J15" s="16">
        <f t="shared" si="0"/>
        <v>49.609166666666674</v>
      </c>
      <c r="K15" s="17">
        <f t="shared" si="1"/>
        <v>0.21667013888888675</v>
      </c>
      <c r="L15" s="18">
        <f t="shared" si="2"/>
        <v>0.4654783978756552</v>
      </c>
      <c r="M15" s="2"/>
      <c r="N15" s="20">
        <v>12</v>
      </c>
      <c r="O15" s="19">
        <f t="shared" si="3"/>
        <v>49.609166666666674</v>
      </c>
      <c r="Q15" s="20">
        <v>12</v>
      </c>
      <c r="R15" s="18">
        <f t="shared" si="4"/>
        <v>0.4654783978756552</v>
      </c>
    </row>
    <row r="16" spans="1:18" ht="12" thickBot="1" x14ac:dyDescent="0.25">
      <c r="E16" s="2"/>
      <c r="I16" s="24"/>
      <c r="J16" s="25">
        <f>SUM(J4:J15)/12</f>
        <v>49.711458333333333</v>
      </c>
      <c r="K16" s="26"/>
      <c r="L16" s="27">
        <f>SUM(L4:L15)/12</f>
        <v>0.38349315192185657</v>
      </c>
      <c r="M16" s="2"/>
      <c r="N16" s="2"/>
    </row>
    <row r="17" spans="1:19" x14ac:dyDescent="0.2">
      <c r="A17" s="7"/>
      <c r="B17" s="7"/>
      <c r="C17" s="7"/>
      <c r="D17" s="24"/>
      <c r="E17" s="24"/>
      <c r="F17" s="24"/>
      <c r="G17" s="24"/>
      <c r="H17" s="24"/>
      <c r="I17" s="24"/>
      <c r="J17" s="2"/>
      <c r="K17" s="2"/>
      <c r="L17" s="2"/>
      <c r="M17" s="2"/>
      <c r="N17" s="2"/>
    </row>
    <row r="18" spans="1:19" x14ac:dyDescent="0.2">
      <c r="A18" s="3" t="s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P19" s="5"/>
      <c r="Q19" s="5"/>
      <c r="R19" s="5"/>
      <c r="S19" s="5"/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" t="s">
        <v>18</v>
      </c>
      <c r="M20" s="1" t="s">
        <v>19</v>
      </c>
      <c r="P20" s="6"/>
      <c r="Q20" s="5"/>
      <c r="R20" s="6"/>
      <c r="S20" s="28"/>
    </row>
    <row r="21" spans="1:1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4" t="s">
        <v>20</v>
      </c>
      <c r="M21" s="1" t="s">
        <v>21</v>
      </c>
      <c r="N21" s="4" t="s">
        <v>22</v>
      </c>
      <c r="O21" s="29" t="s">
        <v>35</v>
      </c>
      <c r="P21" s="5"/>
      <c r="Q21" s="5">
        <v>0.95150000000000001</v>
      </c>
      <c r="R21" s="5"/>
      <c r="S21" s="5"/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P22" s="6"/>
      <c r="Q22" s="30"/>
      <c r="R22" s="5"/>
      <c r="S22" s="5"/>
    </row>
    <row r="23" spans="1:1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4" t="s">
        <v>36</v>
      </c>
      <c r="M23" s="31">
        <f>3/((Q21*6^(1/2)))</f>
        <v>1.2871727497546919</v>
      </c>
      <c r="P23" s="5"/>
      <c r="Q23" s="5"/>
      <c r="R23" s="5"/>
      <c r="S23" s="5"/>
    </row>
    <row r="24" spans="1:1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P24" s="6"/>
      <c r="Q24" s="32"/>
      <c r="R24" s="5"/>
      <c r="S24" s="33"/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4" t="s">
        <v>23</v>
      </c>
      <c r="M25" s="35">
        <f>J16+M23*L16</f>
        <v>50.205080268204682</v>
      </c>
      <c r="O25" s="36"/>
      <c r="P25" s="6"/>
      <c r="Q25" s="32"/>
      <c r="R25" s="5"/>
      <c r="S25" s="5"/>
    </row>
    <row r="26" spans="1:1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4" t="s">
        <v>24</v>
      </c>
      <c r="M26" s="35">
        <f>J16</f>
        <v>49.711458333333333</v>
      </c>
      <c r="P26" s="6"/>
      <c r="Q26" s="5"/>
      <c r="R26" s="5"/>
      <c r="S26" s="5"/>
    </row>
    <row r="27" spans="1:19" ht="18.75" customHeight="1" x14ac:dyDescent="0.2">
      <c r="A27" s="3"/>
      <c r="B27" s="7"/>
      <c r="C27" s="7"/>
      <c r="D27" s="135"/>
      <c r="E27" s="135"/>
      <c r="F27" s="135"/>
      <c r="G27" s="135"/>
      <c r="H27" s="135"/>
      <c r="I27" s="135"/>
      <c r="J27" s="7"/>
      <c r="K27" s="7"/>
      <c r="L27" s="4" t="s">
        <v>25</v>
      </c>
      <c r="M27" s="1" t="s">
        <v>26</v>
      </c>
      <c r="P27" s="6"/>
      <c r="Q27" s="32"/>
      <c r="R27" s="5"/>
      <c r="S27" s="5"/>
    </row>
    <row r="28" spans="1:19" ht="18.75" customHeight="1" x14ac:dyDescent="0.2">
      <c r="A28" s="3"/>
      <c r="B28" s="7"/>
      <c r="C28" s="7"/>
      <c r="D28" s="7"/>
      <c r="E28" s="7"/>
      <c r="F28" s="7"/>
      <c r="G28" s="7"/>
      <c r="H28" s="7"/>
      <c r="I28" s="7"/>
      <c r="J28" s="7"/>
      <c r="K28" s="7"/>
      <c r="L28" s="34" t="s">
        <v>25</v>
      </c>
      <c r="M28" s="35">
        <f>J16-M23*L16</f>
        <v>49.217836398461984</v>
      </c>
    </row>
    <row r="29" spans="1:19" x14ac:dyDescent="0.2">
      <c r="A29" s="7"/>
      <c r="B29" s="37"/>
      <c r="C29" s="37"/>
      <c r="D29" s="38"/>
      <c r="E29" s="38"/>
      <c r="F29" s="38"/>
      <c r="G29" s="38"/>
      <c r="H29" s="38"/>
      <c r="I29" s="38"/>
      <c r="J29" s="39"/>
      <c r="K29" s="2"/>
      <c r="L29" s="2"/>
      <c r="M29" s="2"/>
      <c r="N29" s="2"/>
    </row>
    <row r="30" spans="1:19" x14ac:dyDescent="0.2">
      <c r="A30" s="7"/>
      <c r="B30" s="37"/>
      <c r="C30" s="37"/>
      <c r="D30" s="38"/>
      <c r="E30" s="38"/>
      <c r="F30" s="38"/>
      <c r="G30" s="38"/>
      <c r="H30" s="38"/>
      <c r="I30" s="38"/>
      <c r="J30" s="39"/>
      <c r="K30" s="2"/>
      <c r="L30" s="2"/>
      <c r="M30" s="2"/>
      <c r="N30" s="2"/>
    </row>
    <row r="31" spans="1:19" x14ac:dyDescent="0.2">
      <c r="A31" s="7"/>
      <c r="B31" s="37"/>
      <c r="C31" s="37"/>
      <c r="D31" s="38"/>
      <c r="E31" s="38"/>
      <c r="F31" s="38"/>
      <c r="G31" s="38"/>
      <c r="H31" s="38"/>
      <c r="I31" s="38"/>
      <c r="J31" s="39"/>
      <c r="K31" s="2"/>
      <c r="L31" s="140" t="s">
        <v>134</v>
      </c>
      <c r="M31" s="141"/>
      <c r="N31" s="141"/>
      <c r="O31" s="142"/>
      <c r="P31" s="142"/>
      <c r="Q31" s="142"/>
    </row>
    <row r="32" spans="1:19" x14ac:dyDescent="0.2">
      <c r="A32" s="7"/>
      <c r="B32" s="37"/>
      <c r="C32" s="37"/>
      <c r="D32" s="38"/>
      <c r="E32" s="38"/>
      <c r="F32" s="38"/>
      <c r="G32" s="38"/>
      <c r="H32" s="38"/>
      <c r="I32" s="38"/>
      <c r="J32" s="39"/>
      <c r="K32" s="2"/>
      <c r="L32" s="140" t="s">
        <v>135</v>
      </c>
      <c r="M32" s="141"/>
      <c r="N32" s="141"/>
      <c r="O32" s="142"/>
      <c r="P32" s="142"/>
      <c r="Q32" s="142"/>
    </row>
    <row r="33" spans="1:14" x14ac:dyDescent="0.2">
      <c r="A33" s="7"/>
      <c r="B33" s="37"/>
      <c r="C33" s="37"/>
      <c r="D33" s="38"/>
      <c r="E33" s="38"/>
      <c r="F33" s="38"/>
      <c r="G33" s="38"/>
      <c r="H33" s="38"/>
      <c r="I33" s="38"/>
      <c r="J33" s="39"/>
      <c r="K33" s="2"/>
      <c r="L33" s="2"/>
      <c r="M33" s="2"/>
      <c r="N33" s="2"/>
    </row>
    <row r="34" spans="1:14" x14ac:dyDescent="0.2">
      <c r="A34" s="7"/>
      <c r="B34" s="7"/>
      <c r="C34" s="7"/>
      <c r="D34" s="38"/>
      <c r="E34" s="38"/>
      <c r="F34" s="38"/>
      <c r="G34" s="38"/>
      <c r="H34" s="38"/>
      <c r="I34" s="38"/>
      <c r="J34" s="39"/>
      <c r="K34" s="2"/>
      <c r="L34" s="2"/>
      <c r="M34" s="2"/>
      <c r="N34" s="2"/>
    </row>
    <row r="35" spans="1:14" x14ac:dyDescent="0.2">
      <c r="A35" s="7"/>
      <c r="B35" s="7"/>
      <c r="C35" s="7"/>
      <c r="D35" s="38"/>
      <c r="E35" s="38"/>
      <c r="F35" s="38"/>
      <c r="G35" s="38"/>
      <c r="H35" s="38"/>
      <c r="I35" s="38"/>
      <c r="J35" s="39"/>
      <c r="K35" s="2"/>
      <c r="L35" s="2"/>
      <c r="M35" s="2"/>
      <c r="N35" s="2"/>
    </row>
    <row r="36" spans="1:14" x14ac:dyDescent="0.2">
      <c r="A36" s="7"/>
      <c r="B36" s="7"/>
      <c r="C36" s="7"/>
      <c r="D36" s="38"/>
      <c r="E36" s="38"/>
      <c r="F36" s="38"/>
      <c r="G36" s="38"/>
      <c r="H36" s="38"/>
      <c r="I36" s="38"/>
      <c r="J36" s="39"/>
      <c r="K36" s="2"/>
      <c r="L36" s="2"/>
      <c r="M36" s="2"/>
      <c r="N36" s="2"/>
    </row>
    <row r="37" spans="1:14" x14ac:dyDescent="0.2">
      <c r="A37" s="7"/>
      <c r="B37" s="7"/>
      <c r="C37" s="7"/>
      <c r="D37" s="38"/>
      <c r="E37" s="38"/>
      <c r="F37" s="38"/>
      <c r="G37" s="38"/>
      <c r="H37" s="38"/>
      <c r="I37" s="38"/>
      <c r="J37" s="39"/>
      <c r="K37" s="2"/>
      <c r="L37" s="2"/>
      <c r="M37" s="2"/>
      <c r="N37" s="2"/>
    </row>
    <row r="38" spans="1:14" x14ac:dyDescent="0.2">
      <c r="A38" s="7"/>
      <c r="B38" s="7"/>
      <c r="C38" s="7"/>
      <c r="D38" s="38"/>
      <c r="E38" s="38"/>
      <c r="F38" s="38"/>
      <c r="G38" s="38"/>
      <c r="H38" s="38"/>
      <c r="I38" s="38"/>
      <c r="J38" s="39"/>
      <c r="K38" s="2"/>
      <c r="L38" s="2"/>
      <c r="M38" s="2"/>
      <c r="N38" s="2"/>
    </row>
    <row r="39" spans="1:14" x14ac:dyDescent="0.2">
      <c r="A39" s="7"/>
      <c r="B39" s="7"/>
      <c r="C39" s="7"/>
      <c r="D39" s="38"/>
      <c r="E39" s="38"/>
      <c r="F39" s="38"/>
      <c r="G39" s="38"/>
      <c r="H39" s="38"/>
      <c r="I39" s="38"/>
      <c r="J39" s="39"/>
      <c r="K39" s="2"/>
      <c r="L39" s="2"/>
      <c r="M39" s="2"/>
      <c r="N39" s="2"/>
    </row>
    <row r="40" spans="1:14" x14ac:dyDescent="0.2">
      <c r="A40" s="89"/>
      <c r="B40" s="89"/>
      <c r="C40" s="89"/>
      <c r="D40" s="38"/>
      <c r="E40" s="38"/>
      <c r="F40" s="38"/>
      <c r="G40" s="38"/>
      <c r="H40" s="38"/>
      <c r="I40" s="38"/>
      <c r="J40" s="39"/>
      <c r="K40" s="2"/>
      <c r="L40" s="2"/>
      <c r="M40" s="2"/>
      <c r="N40" s="2"/>
    </row>
    <row r="41" spans="1:14" x14ac:dyDescent="0.2">
      <c r="A41" s="7" t="s">
        <v>123</v>
      </c>
      <c r="B41" s="7"/>
      <c r="C41" s="139" t="s">
        <v>133</v>
      </c>
      <c r="D41" s="38"/>
      <c r="E41" s="38"/>
      <c r="F41" s="38"/>
      <c r="G41" s="38"/>
      <c r="H41" s="38"/>
      <c r="I41" s="38"/>
      <c r="J41" s="39"/>
      <c r="K41" s="2"/>
      <c r="L41" s="2"/>
      <c r="M41" s="2"/>
      <c r="N41" s="2"/>
    </row>
    <row r="42" spans="1:14" x14ac:dyDescent="0.2">
      <c r="A42" s="7"/>
      <c r="B42" s="7"/>
      <c r="C42" s="7"/>
      <c r="D42" s="38"/>
      <c r="E42" s="38"/>
      <c r="F42" s="38"/>
      <c r="G42" s="38"/>
      <c r="H42" s="38"/>
      <c r="I42" s="38"/>
      <c r="J42" s="39"/>
      <c r="K42" s="2"/>
      <c r="L42" s="2"/>
      <c r="M42" s="40"/>
      <c r="N42" s="2"/>
    </row>
    <row r="43" spans="1:14" x14ac:dyDescent="0.2">
      <c r="A43" s="7"/>
      <c r="B43" s="7"/>
      <c r="C43" s="7"/>
      <c r="D43" s="38"/>
      <c r="E43" s="38"/>
      <c r="F43" s="38"/>
      <c r="G43" s="38"/>
      <c r="H43" s="38"/>
      <c r="I43" s="38"/>
      <c r="J43" s="39"/>
      <c r="K43" s="2"/>
      <c r="L43" s="2"/>
      <c r="M43" s="40"/>
      <c r="N43" s="2"/>
    </row>
    <row r="44" spans="1:14" x14ac:dyDescent="0.2">
      <c r="A44" s="7"/>
      <c r="B44" s="7"/>
      <c r="C44" s="7"/>
      <c r="D44" s="38"/>
      <c r="E44" s="38"/>
      <c r="F44" s="38"/>
      <c r="G44" s="38"/>
      <c r="H44" s="38"/>
      <c r="I44" s="38"/>
      <c r="J44" s="39"/>
      <c r="K44" s="2"/>
      <c r="L44" s="2"/>
      <c r="M44" s="40"/>
      <c r="N44" s="2"/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40"/>
      <c r="K45" s="40"/>
      <c r="L45" s="2"/>
      <c r="M45" s="40"/>
      <c r="N45" s="2"/>
    </row>
    <row r="46" spans="1:1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40"/>
      <c r="N46" s="2"/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40"/>
      <c r="N47" s="2"/>
    </row>
    <row r="48" spans="1:1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40"/>
      <c r="N48" s="2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40"/>
      <c r="N49" s="2"/>
    </row>
    <row r="50" spans="1:14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40"/>
      <c r="L50" s="2"/>
      <c r="M50" s="40"/>
      <c r="N50" s="2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40"/>
      <c r="N51" s="2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40"/>
      <c r="N52" s="2"/>
    </row>
    <row r="53" spans="1:14" x14ac:dyDescent="0.2">
      <c r="M53" s="41"/>
    </row>
    <row r="54" spans="1:14" x14ac:dyDescent="0.2">
      <c r="M54" s="41"/>
    </row>
    <row r="55" spans="1:14" x14ac:dyDescent="0.2">
      <c r="M55" s="41"/>
    </row>
    <row r="56" spans="1:14" x14ac:dyDescent="0.2">
      <c r="M56" s="41"/>
    </row>
    <row r="57" spans="1:14" x14ac:dyDescent="0.2">
      <c r="M57" s="41"/>
    </row>
    <row r="58" spans="1:14" x14ac:dyDescent="0.2">
      <c r="M58" s="41"/>
    </row>
    <row r="59" spans="1:14" x14ac:dyDescent="0.2">
      <c r="M59" s="41"/>
    </row>
    <row r="67" spans="1:12" x14ac:dyDescent="0.2">
      <c r="A67" s="1" t="s">
        <v>23</v>
      </c>
      <c r="B67" s="1" t="s">
        <v>27</v>
      </c>
      <c r="C67" s="46" t="s">
        <v>28</v>
      </c>
      <c r="D67" s="45" t="s">
        <v>37</v>
      </c>
      <c r="E67" s="45"/>
      <c r="H67" s="1">
        <f>1+3*((1-Q21)^(1/2))/Q21</f>
        <v>1.6943578206687935</v>
      </c>
    </row>
    <row r="68" spans="1:12" x14ac:dyDescent="0.2">
      <c r="D68" s="4"/>
      <c r="G68" s="5"/>
      <c r="H68" s="5"/>
      <c r="I68" s="5"/>
      <c r="J68" s="5"/>
      <c r="K68" s="5"/>
      <c r="L68" s="5"/>
    </row>
    <row r="69" spans="1:12" x14ac:dyDescent="0.2">
      <c r="A69" s="42" t="s">
        <v>23</v>
      </c>
      <c r="B69" s="47">
        <f>H67*L16</f>
        <v>0.64977462113172346</v>
      </c>
      <c r="D69" s="6"/>
      <c r="E69" s="5"/>
      <c r="G69" s="5"/>
      <c r="H69" s="5"/>
      <c r="I69" s="5"/>
      <c r="J69" s="5"/>
      <c r="K69" s="5"/>
      <c r="L69" s="5"/>
    </row>
    <row r="70" spans="1:12" x14ac:dyDescent="0.2">
      <c r="D70" s="4"/>
      <c r="G70" s="5"/>
      <c r="H70" s="5"/>
      <c r="I70" s="5"/>
      <c r="J70" s="5"/>
      <c r="K70" s="5"/>
      <c r="L70" s="5"/>
    </row>
    <row r="71" spans="1:12" x14ac:dyDescent="0.2">
      <c r="D71" s="4" t="s">
        <v>24</v>
      </c>
      <c r="E71" s="1" t="s">
        <v>29</v>
      </c>
      <c r="G71" s="5"/>
      <c r="H71" s="5"/>
      <c r="I71" s="5"/>
      <c r="J71" s="5"/>
      <c r="K71" s="5"/>
      <c r="L71" s="5"/>
    </row>
    <row r="72" spans="1:12" x14ac:dyDescent="0.2">
      <c r="D72" s="43" t="s">
        <v>24</v>
      </c>
      <c r="E72" s="47">
        <f>L16</f>
        <v>0.38349315192185657</v>
      </c>
      <c r="G72" s="5"/>
      <c r="H72" s="44"/>
      <c r="I72" s="5"/>
      <c r="J72" s="5"/>
      <c r="K72" s="5"/>
      <c r="L72" s="5"/>
    </row>
    <row r="73" spans="1:12" x14ac:dyDescent="0.2">
      <c r="D73" s="4"/>
      <c r="G73" s="5"/>
      <c r="H73" s="5"/>
      <c r="I73" s="5"/>
      <c r="J73" s="5"/>
      <c r="K73" s="5"/>
      <c r="L73" s="5"/>
    </row>
    <row r="74" spans="1:12" x14ac:dyDescent="0.2">
      <c r="A74" s="1" t="s">
        <v>25</v>
      </c>
      <c r="B74" s="1" t="s">
        <v>30</v>
      </c>
      <c r="C74" s="49" t="s">
        <v>31</v>
      </c>
      <c r="D74" s="48" t="s">
        <v>38</v>
      </c>
      <c r="E74" s="48"/>
      <c r="G74" s="5"/>
      <c r="H74" s="1">
        <f>1-3*((1-Q21)^(1/2))/Q21</f>
        <v>0.30564217933120641</v>
      </c>
      <c r="I74" s="5"/>
      <c r="J74" s="5"/>
      <c r="K74" s="5"/>
      <c r="L74" s="5"/>
    </row>
    <row r="75" spans="1:12" x14ac:dyDescent="0.2">
      <c r="D75" s="4"/>
      <c r="G75" s="5"/>
      <c r="H75" s="5"/>
      <c r="I75" s="5"/>
      <c r="J75" s="5"/>
      <c r="K75" s="5"/>
      <c r="L75" s="5"/>
    </row>
    <row r="76" spans="1:12" x14ac:dyDescent="0.2">
      <c r="A76" s="50" t="s">
        <v>25</v>
      </c>
      <c r="B76" s="120">
        <f>H74*L16</f>
        <v>0.11721168271198967</v>
      </c>
      <c r="D76" s="4"/>
      <c r="G76" s="5"/>
      <c r="H76" s="5"/>
      <c r="I76" s="5"/>
      <c r="J76" s="5"/>
      <c r="K76" s="5"/>
      <c r="L76" s="5"/>
    </row>
    <row r="77" spans="1:12" x14ac:dyDescent="0.2">
      <c r="A77" s="1" t="s">
        <v>124</v>
      </c>
    </row>
    <row r="78" spans="1:12" x14ac:dyDescent="0.2">
      <c r="A78" s="1" t="s">
        <v>125</v>
      </c>
    </row>
    <row r="80" spans="1:12" x14ac:dyDescent="0.2">
      <c r="A80" s="1" t="s">
        <v>126</v>
      </c>
    </row>
    <row r="81" spans="1:7" s="64" customFormat="1" x14ac:dyDescent="0.2">
      <c r="A81" s="23" t="s">
        <v>39</v>
      </c>
      <c r="B81" s="23" t="s">
        <v>40</v>
      </c>
      <c r="C81" s="23"/>
      <c r="D81" s="23" t="s">
        <v>41</v>
      </c>
      <c r="E81" s="23" t="s">
        <v>42</v>
      </c>
      <c r="F81" s="23" t="s">
        <v>43</v>
      </c>
      <c r="G81" s="23" t="s">
        <v>29</v>
      </c>
    </row>
    <row r="82" spans="1:7" x14ac:dyDescent="0.2">
      <c r="A82" s="63">
        <v>1</v>
      </c>
      <c r="B82" s="63">
        <v>49</v>
      </c>
      <c r="C82" s="63">
        <v>49.13</v>
      </c>
      <c r="D82" s="63">
        <v>49.125</v>
      </c>
      <c r="E82" s="63">
        <v>3</v>
      </c>
      <c r="F82" s="63">
        <f>((B82-D82)^2+(C82-D82)^2)/2</f>
        <v>7.8250000000000125E-3</v>
      </c>
      <c r="G82" s="63">
        <f>F82^(1/2)</f>
        <v>8.8459030064770738E-2</v>
      </c>
    </row>
    <row r="83" spans="1:7" x14ac:dyDescent="0.2">
      <c r="A83" s="63">
        <v>2</v>
      </c>
      <c r="B83" s="63">
        <v>49.13</v>
      </c>
      <c r="C83" s="63">
        <v>49.260000000000005</v>
      </c>
      <c r="D83" s="63">
        <v>49.201000000000001</v>
      </c>
      <c r="E83" s="63">
        <v>7</v>
      </c>
      <c r="F83" s="63">
        <f t="shared" ref="F83:F91" si="5">((B83-D83)^2+(C83-D83)^2)/2</f>
        <v>4.2610000000001267E-3</v>
      </c>
      <c r="G83" s="63">
        <f t="shared" ref="G83:G91" si="6">F83^(1/2)</f>
        <v>6.5276335681471329E-2</v>
      </c>
    </row>
    <row r="84" spans="1:7" x14ac:dyDescent="0.2">
      <c r="A84" s="63">
        <v>3</v>
      </c>
      <c r="B84" s="63">
        <v>49.260000000000005</v>
      </c>
      <c r="C84" s="63">
        <v>49.390000000000008</v>
      </c>
      <c r="D84" s="63">
        <v>49.29</v>
      </c>
      <c r="E84" s="63">
        <v>8</v>
      </c>
      <c r="F84" s="63">
        <f t="shared" si="5"/>
        <v>5.4500000000006739E-3</v>
      </c>
      <c r="G84" s="63">
        <f t="shared" si="6"/>
        <v>7.382411530117157E-2</v>
      </c>
    </row>
    <row r="85" spans="1:7" x14ac:dyDescent="0.2">
      <c r="A85" s="63">
        <v>4</v>
      </c>
      <c r="B85" s="63">
        <v>49.390000000000008</v>
      </c>
      <c r="C85" s="63">
        <v>49.52000000000001</v>
      </c>
      <c r="D85" s="63">
        <v>49.42</v>
      </c>
      <c r="E85" s="63">
        <v>12</v>
      </c>
      <c r="F85" s="63">
        <f t="shared" si="5"/>
        <v>5.4500000000006739E-3</v>
      </c>
      <c r="G85" s="63">
        <f t="shared" si="6"/>
        <v>7.382411530117157E-2</v>
      </c>
    </row>
    <row r="86" spans="1:7" x14ac:dyDescent="0.2">
      <c r="A86" s="63">
        <v>5</v>
      </c>
      <c r="B86" s="63">
        <v>49.52000000000001</v>
      </c>
      <c r="C86" s="63">
        <v>49.650000000000013</v>
      </c>
      <c r="D86" s="63">
        <v>49.6</v>
      </c>
      <c r="E86" s="63">
        <v>14</v>
      </c>
      <c r="F86" s="63">
        <f t="shared" si="5"/>
        <v>4.4499999999998638E-3</v>
      </c>
      <c r="G86" s="63">
        <f t="shared" si="6"/>
        <v>6.6708320320630649E-2</v>
      </c>
    </row>
    <row r="87" spans="1:7" x14ac:dyDescent="0.2">
      <c r="A87" s="63">
        <v>6</v>
      </c>
      <c r="B87" s="63">
        <v>49.650000000000013</v>
      </c>
      <c r="C87" s="63">
        <v>49.780000000000015</v>
      </c>
      <c r="D87" s="63">
        <v>49.73</v>
      </c>
      <c r="E87" s="63">
        <v>17</v>
      </c>
      <c r="F87" s="63">
        <f t="shared" si="5"/>
        <v>4.4499999999996504E-3</v>
      </c>
      <c r="G87" s="63">
        <f t="shared" si="6"/>
        <v>6.6708320320629053E-2</v>
      </c>
    </row>
    <row r="88" spans="1:7" x14ac:dyDescent="0.2">
      <c r="A88" s="63">
        <v>7</v>
      </c>
      <c r="B88" s="63">
        <v>49.780000000000015</v>
      </c>
      <c r="C88" s="63">
        <v>49.910000000000018</v>
      </c>
      <c r="D88" s="63">
        <v>49.86</v>
      </c>
      <c r="E88" s="63">
        <v>14</v>
      </c>
      <c r="F88" s="63">
        <f t="shared" si="5"/>
        <v>4.4499999999996504E-3</v>
      </c>
      <c r="G88" s="63">
        <f t="shared" si="6"/>
        <v>6.6708320320629053E-2</v>
      </c>
    </row>
    <row r="89" spans="1:7" x14ac:dyDescent="0.2">
      <c r="A89" s="63">
        <v>8</v>
      </c>
      <c r="B89" s="63">
        <v>49.910000000000018</v>
      </c>
      <c r="C89" s="63">
        <v>50.04000000000002</v>
      </c>
      <c r="D89" s="63">
        <v>49.97</v>
      </c>
      <c r="E89" s="63">
        <v>13</v>
      </c>
      <c r="F89" s="63">
        <f t="shared" si="5"/>
        <v>4.2500000000003698E-3</v>
      </c>
      <c r="G89" s="63">
        <f t="shared" si="6"/>
        <v>6.5192024052029326E-2</v>
      </c>
    </row>
    <row r="90" spans="1:7" x14ac:dyDescent="0.2">
      <c r="A90" s="63">
        <v>9</v>
      </c>
      <c r="B90" s="63">
        <v>50.04000000000002</v>
      </c>
      <c r="C90" s="63">
        <v>50.170000000000023</v>
      </c>
      <c r="D90" s="63">
        <v>50.1</v>
      </c>
      <c r="E90" s="63">
        <v>8</v>
      </c>
      <c r="F90" s="63">
        <f t="shared" si="5"/>
        <v>4.2500000000003698E-3</v>
      </c>
      <c r="G90" s="63">
        <f t="shared" si="6"/>
        <v>6.5192024052029326E-2</v>
      </c>
    </row>
    <row r="91" spans="1:7" ht="12" thickBot="1" x14ac:dyDescent="0.25">
      <c r="A91" s="63">
        <v>10</v>
      </c>
      <c r="B91" s="63">
        <v>50.170000000000023</v>
      </c>
      <c r="C91" s="63">
        <v>50.300000000000026</v>
      </c>
      <c r="D91" s="63">
        <v>50.252000000000002</v>
      </c>
      <c r="E91" s="65">
        <v>4</v>
      </c>
      <c r="F91" s="63">
        <f t="shared" si="5"/>
        <v>4.513999999999423E-3</v>
      </c>
      <c r="G91" s="63">
        <f t="shared" si="6"/>
        <v>6.718630812895901E-2</v>
      </c>
    </row>
    <row r="92" spans="1:7" ht="12" thickBot="1" x14ac:dyDescent="0.25">
      <c r="D92" s="95">
        <f>SUM(D82:D91)/10</f>
        <v>49.654800000000009</v>
      </c>
      <c r="E92" s="66"/>
      <c r="F92" s="66"/>
      <c r="G92" s="67">
        <f>SUM(G82:G91)/10</f>
        <v>6.9907891354349147E-2</v>
      </c>
    </row>
    <row r="94" spans="1:7" x14ac:dyDescent="0.2">
      <c r="A94" s="1" t="s">
        <v>44</v>
      </c>
    </row>
    <row r="95" spans="1:7" x14ac:dyDescent="0.2">
      <c r="A95" s="1" t="s">
        <v>45</v>
      </c>
      <c r="E95" s="1">
        <f>D92</f>
        <v>49.654800000000009</v>
      </c>
    </row>
    <row r="96" spans="1:7" x14ac:dyDescent="0.2">
      <c r="A96" s="1" t="s">
        <v>46</v>
      </c>
      <c r="E96" s="1">
        <f>G92</f>
        <v>6.9907891354349147E-2</v>
      </c>
    </row>
    <row r="97" spans="1:12" x14ac:dyDescent="0.2">
      <c r="C97" s="1" t="s">
        <v>47</v>
      </c>
      <c r="D97" s="1" t="s">
        <v>129</v>
      </c>
      <c r="E97" s="1">
        <f>50.2-49.86</f>
        <v>0.34000000000000341</v>
      </c>
    </row>
    <row r="98" spans="1:12" x14ac:dyDescent="0.2">
      <c r="C98" s="1" t="s">
        <v>48</v>
      </c>
      <c r="D98" s="1" t="s">
        <v>130</v>
      </c>
      <c r="E98" s="1">
        <f>(50.28+49.765)/2</f>
        <v>50.022500000000001</v>
      </c>
    </row>
    <row r="99" spans="1:12" x14ac:dyDescent="0.2">
      <c r="C99" s="1" t="s">
        <v>49</v>
      </c>
      <c r="E99" s="1">
        <f>((E98-E95)*2)/E97</f>
        <v>2.1629411764705204</v>
      </c>
    </row>
    <row r="100" spans="1:12" x14ac:dyDescent="0.2">
      <c r="A100" s="1" t="s">
        <v>50</v>
      </c>
    </row>
    <row r="101" spans="1:12" x14ac:dyDescent="0.2">
      <c r="B101" s="1" t="s">
        <v>51</v>
      </c>
      <c r="C101" s="1" t="s">
        <v>52</v>
      </c>
      <c r="E101" s="1">
        <f>E97/(6*G92)</f>
        <v>0.81059041502818641</v>
      </c>
    </row>
    <row r="102" spans="1:12" x14ac:dyDescent="0.2">
      <c r="B102" s="1" t="s">
        <v>53</v>
      </c>
      <c r="C102" s="1" t="s">
        <v>54</v>
      </c>
      <c r="E102" s="1">
        <f>(1-E99)*E101</f>
        <v>-0.94266897088860646</v>
      </c>
    </row>
    <row r="104" spans="1:12" x14ac:dyDescent="0.2">
      <c r="A104" s="1" t="s">
        <v>81</v>
      </c>
    </row>
    <row r="105" spans="1:12" x14ac:dyDescent="0.2">
      <c r="B105" s="1" t="s">
        <v>131</v>
      </c>
    </row>
    <row r="106" spans="1:12" x14ac:dyDescent="0.2">
      <c r="B106" s="1" t="s">
        <v>132</v>
      </c>
    </row>
    <row r="107" spans="1:12" ht="6" customHeight="1" x14ac:dyDescent="0.2"/>
    <row r="108" spans="1:12" x14ac:dyDescent="0.2">
      <c r="A108" s="1" t="s">
        <v>85</v>
      </c>
      <c r="B108" s="1" t="s">
        <v>86</v>
      </c>
      <c r="C108" s="1">
        <f>1050/50</f>
        <v>21</v>
      </c>
      <c r="D108" s="1" t="s">
        <v>87</v>
      </c>
      <c r="E108" s="1">
        <f>C108/1000</f>
        <v>2.1000000000000001E-2</v>
      </c>
      <c r="F108" s="1" t="s">
        <v>88</v>
      </c>
    </row>
    <row r="109" spans="1:12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">
      <c r="A110" s="5"/>
      <c r="B110" s="5" t="s">
        <v>89</v>
      </c>
      <c r="C110" s="5" t="s">
        <v>90</v>
      </c>
      <c r="D110" s="5">
        <f>50000-49655</f>
        <v>345</v>
      </c>
      <c r="E110" s="5" t="s">
        <v>91</v>
      </c>
      <c r="F110" s="5"/>
      <c r="G110" s="5"/>
      <c r="H110" s="5"/>
      <c r="I110" s="5"/>
      <c r="J110" s="5"/>
      <c r="K110" s="5"/>
      <c r="L110" s="5"/>
    </row>
    <row r="111" spans="1:12" x14ac:dyDescent="0.2">
      <c r="A111" s="5"/>
      <c r="B111" s="5" t="s">
        <v>92</v>
      </c>
      <c r="C111" s="5">
        <f>300000/50</f>
        <v>6000</v>
      </c>
      <c r="D111" s="5" t="s">
        <v>93</v>
      </c>
      <c r="E111" s="5"/>
      <c r="F111" s="5"/>
      <c r="G111" s="5"/>
      <c r="H111" s="5"/>
      <c r="I111" s="5"/>
      <c r="J111" s="5"/>
      <c r="K111" s="5"/>
      <c r="L111" s="5"/>
    </row>
    <row r="112" spans="1:12" x14ac:dyDescent="0.2">
      <c r="A112" s="5"/>
      <c r="B112" s="5" t="s">
        <v>94</v>
      </c>
      <c r="C112" s="5">
        <f>C111*D110</f>
        <v>2070000</v>
      </c>
      <c r="D112" s="5" t="s">
        <v>95</v>
      </c>
      <c r="E112" s="5"/>
      <c r="F112" s="5"/>
      <c r="G112" s="5"/>
      <c r="H112" s="5"/>
      <c r="I112" s="5"/>
      <c r="J112" s="5"/>
      <c r="K112" s="5"/>
      <c r="L112" s="5"/>
    </row>
    <row r="113" spans="1:12" x14ac:dyDescent="0.2">
      <c r="A113" s="5"/>
      <c r="B113" s="5"/>
      <c r="C113" s="5" t="s">
        <v>96</v>
      </c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">
      <c r="A114" s="5"/>
      <c r="B114" s="5" t="s">
        <v>97</v>
      </c>
      <c r="C114" s="5">
        <f>E108*C112</f>
        <v>43470</v>
      </c>
      <c r="D114" s="5" t="s">
        <v>98</v>
      </c>
      <c r="E114" s="5"/>
      <c r="F114" s="5"/>
      <c r="G114" s="5"/>
      <c r="H114" s="5"/>
      <c r="I114" s="5"/>
      <c r="J114" s="5"/>
      <c r="K114" s="5"/>
      <c r="L114" s="5"/>
    </row>
    <row r="115" spans="1:12" x14ac:dyDescent="0.2">
      <c r="A115" s="5"/>
      <c r="B115" s="5"/>
      <c r="C115" s="90">
        <f>C114/6.96</f>
        <v>6245.6896551724139</v>
      </c>
      <c r="D115" s="5" t="s">
        <v>99</v>
      </c>
      <c r="E115" s="5"/>
      <c r="F115" s="5"/>
      <c r="G115" s="5"/>
      <c r="H115" s="5"/>
      <c r="I115" s="5"/>
      <c r="J115" s="5"/>
      <c r="K115" s="5"/>
      <c r="L115" s="5"/>
    </row>
    <row r="116" spans="1:12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">
      <c r="A117" s="5" t="s">
        <v>106</v>
      </c>
      <c r="B117" s="5" t="s">
        <v>107</v>
      </c>
      <c r="C117" s="5"/>
      <c r="D117" s="5">
        <f>3.14*0.75*1.15*10</f>
        <v>27.082499999999996</v>
      </c>
      <c r="E117" s="5" t="s">
        <v>6</v>
      </c>
      <c r="F117" s="5"/>
      <c r="G117" s="5"/>
      <c r="H117" s="5"/>
      <c r="I117" s="5"/>
      <c r="J117" s="5"/>
      <c r="K117" s="5"/>
      <c r="L117" s="5"/>
    </row>
    <row r="118" spans="1:12" x14ac:dyDescent="0.2">
      <c r="A118" s="5"/>
      <c r="B118" s="5"/>
      <c r="C118" s="5"/>
      <c r="D118" s="5">
        <v>27082</v>
      </c>
      <c r="E118" s="5" t="s">
        <v>109</v>
      </c>
      <c r="F118" s="5"/>
      <c r="G118" s="5"/>
      <c r="H118" s="5"/>
      <c r="I118" s="5"/>
      <c r="J118" s="5"/>
      <c r="K118" s="5"/>
      <c r="L118" s="5"/>
    </row>
    <row r="119" spans="1:12" x14ac:dyDescent="0.2">
      <c r="A119" s="5"/>
      <c r="B119" s="5" t="s">
        <v>111</v>
      </c>
      <c r="C119" s="5">
        <f>1*D118/100</f>
        <v>270.82</v>
      </c>
      <c r="D119" s="5" t="s">
        <v>110</v>
      </c>
      <c r="E119" s="5"/>
      <c r="F119" s="5"/>
      <c r="G119" s="5"/>
      <c r="H119" s="5"/>
      <c r="I119" s="5"/>
      <c r="J119" s="5"/>
      <c r="K119" s="5"/>
      <c r="L119" s="5"/>
    </row>
    <row r="120" spans="1:12" x14ac:dyDescent="0.2">
      <c r="A120" s="5"/>
      <c r="B120" s="5"/>
      <c r="C120" s="5">
        <f>C119/5</f>
        <v>54.164000000000001</v>
      </c>
      <c r="D120" s="5" t="s">
        <v>112</v>
      </c>
      <c r="E120" s="5"/>
      <c r="F120" s="5"/>
      <c r="G120" s="5"/>
      <c r="H120" s="5"/>
      <c r="I120" s="5"/>
      <c r="J120" s="5"/>
      <c r="K120" s="5"/>
      <c r="L120" s="5"/>
    </row>
    <row r="121" spans="1:12" x14ac:dyDescent="0.2">
      <c r="A121" s="5"/>
      <c r="B121" s="5"/>
      <c r="C121" s="5" t="s">
        <v>113</v>
      </c>
      <c r="D121" s="5"/>
      <c r="E121" s="28" t="s">
        <v>136</v>
      </c>
      <c r="F121" s="5"/>
      <c r="G121" s="5"/>
      <c r="H121" s="5"/>
      <c r="I121" s="5"/>
      <c r="J121" s="5"/>
      <c r="K121" s="5"/>
      <c r="L121" s="5"/>
    </row>
    <row r="122" spans="1:12" x14ac:dyDescent="0.2">
      <c r="A122" s="5"/>
      <c r="B122" s="5"/>
      <c r="C122" s="5" t="s">
        <v>114</v>
      </c>
      <c r="D122" s="5"/>
      <c r="E122" s="5" t="s">
        <v>115</v>
      </c>
      <c r="F122" s="5"/>
      <c r="G122" s="5"/>
      <c r="H122" s="5"/>
      <c r="I122" s="5"/>
      <c r="J122" s="5"/>
      <c r="K122" s="5"/>
      <c r="L122" s="5"/>
    </row>
    <row r="123" spans="1:12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">
      <c r="A124" s="5" t="s">
        <v>127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">
      <c r="A125" s="5" t="s">
        <v>128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">
      <c r="A132" s="5"/>
      <c r="B132" s="5"/>
      <c r="C132" s="5"/>
      <c r="D132" s="5"/>
      <c r="E132" s="85"/>
      <c r="F132" s="85"/>
      <c r="G132" s="85"/>
      <c r="H132" s="85"/>
      <c r="I132" s="5"/>
      <c r="J132" s="5"/>
      <c r="K132" s="5"/>
      <c r="L132" s="5"/>
    </row>
    <row r="133" spans="1:12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</sheetData>
  <mergeCells count="2">
    <mergeCell ref="D27:I27"/>
    <mergeCell ref="D2:I2"/>
  </mergeCells>
  <phoneticPr fontId="0" type="noConversion"/>
  <pageMargins left="0.52" right="0.75" top="0.33" bottom="1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FINAL 2016</vt:lpstr>
      <vt:lpstr>SOLUCION</vt:lpstr>
      <vt:lpstr>Hoja3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2017-06-27T01:48:59Z</cp:lastPrinted>
  <dcterms:created xsi:type="dcterms:W3CDTF">2012-06-22T13:21:25Z</dcterms:created>
  <dcterms:modified xsi:type="dcterms:W3CDTF">2017-06-28T17:26:39Z</dcterms:modified>
</cp:coreProperties>
</file>