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11595" windowHeight="6150" activeTab="1"/>
  </bookViews>
  <sheets>
    <sheet name="GRAF X-R" sheetId="1" r:id="rId1"/>
    <sheet name="GRAF X-S" sheetId="2" r:id="rId2"/>
    <sheet name="Hoja1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3"/>
  <c r="G38"/>
  <c r="L5"/>
  <c r="L6"/>
  <c r="L8"/>
  <c r="L10"/>
  <c r="L11"/>
  <c r="L12"/>
  <c r="L14"/>
  <c r="I3"/>
  <c r="L3"/>
  <c r="O3"/>
  <c r="I4"/>
  <c r="L4"/>
  <c r="O4"/>
  <c r="I5"/>
  <c r="O5" s="1"/>
  <c r="I6"/>
  <c r="O6" s="1"/>
  <c r="I7"/>
  <c r="L7"/>
  <c r="O7"/>
  <c r="I8"/>
  <c r="O8" s="1"/>
  <c r="I9"/>
  <c r="L9"/>
  <c r="O9"/>
  <c r="I10"/>
  <c r="O10" s="1"/>
  <c r="I11"/>
  <c r="O11" s="1"/>
  <c r="I12"/>
  <c r="O12" s="1"/>
  <c r="I13"/>
  <c r="L13"/>
  <c r="O13"/>
  <c r="I14"/>
  <c r="O14" s="1"/>
  <c r="H2" i="2"/>
  <c r="I2"/>
  <c r="J2"/>
  <c r="K2" s="1"/>
  <c r="H3"/>
  <c r="I3"/>
  <c r="J3"/>
  <c r="K3" s="1"/>
  <c r="H4"/>
  <c r="I4"/>
  <c r="J4"/>
  <c r="K4" s="1"/>
  <c r="H5"/>
  <c r="I5"/>
  <c r="J5"/>
  <c r="K5" s="1"/>
  <c r="H6"/>
  <c r="I6"/>
  <c r="J6"/>
  <c r="K6" s="1"/>
  <c r="H7"/>
  <c r="I7"/>
  <c r="J7"/>
  <c r="K7" s="1"/>
  <c r="H8"/>
  <c r="I8"/>
  <c r="J8"/>
  <c r="K8" s="1"/>
  <c r="H9"/>
  <c r="I9"/>
  <c r="J9"/>
  <c r="K9" s="1"/>
  <c r="H10"/>
  <c r="I10"/>
  <c r="J10"/>
  <c r="K10" s="1"/>
  <c r="H11"/>
  <c r="I11"/>
  <c r="J11"/>
  <c r="K11" s="1"/>
  <c r="H12"/>
  <c r="I12"/>
  <c r="J12"/>
  <c r="K12" s="1"/>
  <c r="H13"/>
  <c r="I13"/>
  <c r="J13"/>
  <c r="K13" s="1"/>
  <c r="H14"/>
  <c r="I14"/>
  <c r="J14"/>
  <c r="K14" s="1"/>
  <c r="H15"/>
  <c r="J15" s="1"/>
  <c r="I15"/>
  <c r="H16"/>
  <c r="J16" s="1"/>
  <c r="K16" s="1"/>
  <c r="I16"/>
  <c r="H17"/>
  <c r="J17" s="1"/>
  <c r="K17" s="1"/>
  <c r="I17"/>
  <c r="H18"/>
  <c r="J18" s="1"/>
  <c r="K18" s="1"/>
  <c r="I18"/>
  <c r="H19"/>
  <c r="J19" s="1"/>
  <c r="K19" s="1"/>
  <c r="I19"/>
  <c r="H20"/>
  <c r="J20" s="1"/>
  <c r="K20" s="1"/>
  <c r="I20"/>
  <c r="H21"/>
  <c r="I21"/>
  <c r="J21"/>
  <c r="K21" s="1"/>
  <c r="H22"/>
  <c r="I22"/>
  <c r="I23" s="1"/>
  <c r="J22"/>
  <c r="K22" s="1"/>
  <c r="H23"/>
  <c r="C54" s="1"/>
  <c r="H50"/>
  <c r="K84"/>
  <c r="F85" s="1"/>
  <c r="H15" i="1" l="1"/>
  <c r="I15"/>
  <c r="D68" s="1"/>
  <c r="D69"/>
  <c r="K15" i="2"/>
  <c r="J23"/>
  <c r="K23"/>
  <c r="K39" i="1" l="1"/>
  <c r="H39"/>
  <c r="D39"/>
  <c r="G70"/>
  <c r="F89" i="2"/>
  <c r="C94"/>
  <c r="C87"/>
  <c r="G56"/>
  <c r="C52"/>
</calcChain>
</file>

<file path=xl/sharedStrings.xml><?xml version="1.0" encoding="utf-8"?>
<sst xmlns="http://schemas.openxmlformats.org/spreadsheetml/2006/main" count="93" uniqueCount="59">
  <si>
    <t>MUESTRA</t>
  </si>
  <si>
    <t>MEDIA</t>
  </si>
  <si>
    <t>RANGO</t>
  </si>
  <si>
    <t xml:space="preserve">         PESO EN GRS. DE LAS MUESTRAS</t>
  </si>
  <si>
    <t>PROMEDIOS</t>
  </si>
  <si>
    <t>LSC =</t>
  </si>
  <si>
    <t>LIC =</t>
  </si>
  <si>
    <t>X + A2*R</t>
  </si>
  <si>
    <t xml:space="preserve"> =&gt;</t>
  </si>
  <si>
    <t xml:space="preserve">LSC = </t>
  </si>
  <si>
    <t>LC = X =</t>
  </si>
  <si>
    <t>TURNOS</t>
  </si>
  <si>
    <t>MEDIAS</t>
  </si>
  <si>
    <t>RANGOS</t>
  </si>
  <si>
    <t>D4*R</t>
  </si>
  <si>
    <t>D3*R</t>
  </si>
  <si>
    <t>0*8,20</t>
  </si>
  <si>
    <t>LC=</t>
  </si>
  <si>
    <t>A2 =</t>
  </si>
  <si>
    <t xml:space="preserve">A2 = </t>
  </si>
  <si>
    <t xml:space="preserve">CONCLUSION: El gráfico de rangos ESTA BAJO CONTROL. </t>
  </si>
  <si>
    <t>VARIANZA</t>
  </si>
  <si>
    <t>DESV. ESTANDAR</t>
  </si>
  <si>
    <t>LSC=</t>
  </si>
  <si>
    <t>H25+H53*K25</t>
  </si>
  <si>
    <t>LC =</t>
  </si>
  <si>
    <t>LIC=</t>
  </si>
  <si>
    <t>H25-H53*K25</t>
  </si>
  <si>
    <t>c4*S</t>
  </si>
  <si>
    <t>B5=</t>
  </si>
  <si>
    <t>X+A3*S</t>
  </si>
  <si>
    <t>A3=</t>
  </si>
  <si>
    <t>X-A3*S</t>
  </si>
  <si>
    <t>B4*S</t>
  </si>
  <si>
    <t>B4=</t>
  </si>
  <si>
    <t>sale negativo el valor y se considera = 0</t>
  </si>
  <si>
    <t>0*5,76</t>
  </si>
  <si>
    <t>CONCLUSION: LA MUESTRA 14 SE ENCUENTRA FUERA DEL RANGO DE ESTÁNDAR (ES MUY ALTO)</t>
  </si>
  <si>
    <t>3/8(c4*n^(1/2))</t>
  </si>
  <si>
    <t>2.0887*3,05</t>
  </si>
  <si>
    <t>B3*S</t>
  </si>
  <si>
    <t>c4 - 3*(1-(c4)^2))^(1/2)</t>
  </si>
  <si>
    <t xml:space="preserve"> 3/d2*n^(1/2)</t>
  </si>
  <si>
    <t>CONCLUSIÓN: la muestra 12 esta fuera de control. Causas?.</t>
  </si>
  <si>
    <t>CONCLUSION: LAS MUESTRAS 12 y 19 SE ENCUENTRAN FUERA DE CONTROL</t>
  </si>
  <si>
    <t>la fórmula es = 1+((1-c4^2)/c4^2)^(1/2)    =&gt;</t>
  </si>
  <si>
    <t xml:space="preserve">   De tablas  c4 =</t>
  </si>
  <si>
    <t xml:space="preserve">PRIMERO 7 A 15    A. CASTRO </t>
  </si>
  <si>
    <t xml:space="preserve">SEGUNDO 16 - 22     J. CHOQUE   </t>
  </si>
  <si>
    <t>TERCERO 23 - 6    P. QUISPE</t>
  </si>
  <si>
    <t>HORA</t>
  </si>
  <si>
    <t>El siguiente cuadro es una muestra del peso de cada clavo que se ha obtenido aleatoriamente cada hora de diferentes máquinas trefiladoras. Elabore el gráfico de control X - R y X - S con las siguientes consideraciones:</t>
  </si>
  <si>
    <t>D4 para n=6 =&gt;</t>
  </si>
  <si>
    <t>D3 para n=6 =&gt; 0</t>
  </si>
  <si>
    <t xml:space="preserve"> PESO EN GRS. DE LAS MUESTRAS</t>
  </si>
  <si>
    <t>d2 para n=4 =&gt; 1.059</t>
  </si>
  <si>
    <t xml:space="preserve"> 3/1.059*4^(1/2)</t>
  </si>
  <si>
    <t>Observaciones individuales I</t>
  </si>
  <si>
    <t>x + 3R/d2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</si>
</sst>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3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6" xfId="0" applyFont="1" applyBorder="1"/>
    <xf numFmtId="2" fontId="1" fillId="0" borderId="6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4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0" xfId="0" applyFont="1" applyBorder="1"/>
    <xf numFmtId="0" fontId="1" fillId="0" borderId="0" xfId="0" applyFont="1" applyBorder="1"/>
    <xf numFmtId="0" fontId="2" fillId="4" borderId="0" xfId="0" applyFont="1" applyFill="1" applyAlignment="1">
      <alignment horizontal="left"/>
    </xf>
    <xf numFmtId="2" fontId="1" fillId="0" borderId="2" xfId="0" applyNumberFormat="1" applyFont="1" applyBorder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5" borderId="0" xfId="0" applyFont="1" applyFill="1" applyAlignment="1">
      <alignment horizontal="left"/>
    </xf>
    <xf numFmtId="164" fontId="2" fillId="0" borderId="0" xfId="0" applyNumberFormat="1" applyFont="1"/>
    <xf numFmtId="165" fontId="2" fillId="2" borderId="0" xfId="0" applyNumberFormat="1" applyFont="1" applyFill="1" applyAlignment="1">
      <alignment horizontal="left"/>
    </xf>
    <xf numFmtId="2" fontId="2" fillId="5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7" xfId="0" applyNumberFormat="1" applyFont="1" applyBorder="1"/>
    <xf numFmtId="0" fontId="2" fillId="0" borderId="7" xfId="0" applyFont="1" applyBorder="1"/>
    <xf numFmtId="0" fontId="1" fillId="6" borderId="0" xfId="0" applyFont="1" applyFill="1" applyAlignment="1">
      <alignment horizontal="right"/>
    </xf>
    <xf numFmtId="165" fontId="1" fillId="0" borderId="6" xfId="0" applyNumberFormat="1" applyFont="1" applyBorder="1"/>
    <xf numFmtId="2" fontId="1" fillId="6" borderId="0" xfId="0" applyNumberFormat="1" applyFont="1" applyFill="1"/>
    <xf numFmtId="2" fontId="1" fillId="6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4" fontId="2" fillId="0" borderId="1" xfId="0" applyNumberFormat="1" applyFont="1" applyBorder="1"/>
    <xf numFmtId="2" fontId="1" fillId="0" borderId="8" xfId="0" applyNumberFormat="1" applyFont="1" applyBorder="1"/>
    <xf numFmtId="0" fontId="1" fillId="7" borderId="1" xfId="0" applyFont="1" applyFill="1" applyBorder="1" applyAlignment="1">
      <alignment horizontal="center"/>
    </xf>
    <xf numFmtId="0" fontId="1" fillId="0" borderId="0" xfId="0" applyFont="1" applyBorder="1" applyAlignment="1">
      <alignment vertical="center" textRotation="90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'GRAF X-R'!$L$2</c:f>
              <c:strCache>
                <c:ptCount val="1"/>
                <c:pt idx="0">
                  <c:v>MEDIA</c:v>
                </c:pt>
              </c:strCache>
            </c:strRef>
          </c:tx>
          <c:marker>
            <c:symbol val="none"/>
          </c:marker>
          <c:xVal>
            <c:numRef>
              <c:f>'GRAF X-R'!$K$3:$K$14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'GRAF X-R'!$L$3:$L$14</c:f>
              <c:numCache>
                <c:formatCode>0.00</c:formatCode>
                <c:ptCount val="12"/>
                <c:pt idx="0">
                  <c:v>31.150000000000002</c:v>
                </c:pt>
                <c:pt idx="1">
                  <c:v>29.824999999999999</c:v>
                </c:pt>
                <c:pt idx="2">
                  <c:v>31.574999999999999</c:v>
                </c:pt>
                <c:pt idx="3">
                  <c:v>30.200000000000003</c:v>
                </c:pt>
                <c:pt idx="4">
                  <c:v>30.275000000000002</c:v>
                </c:pt>
                <c:pt idx="5">
                  <c:v>29.049999999999997</c:v>
                </c:pt>
                <c:pt idx="6">
                  <c:v>31.375</c:v>
                </c:pt>
                <c:pt idx="7">
                  <c:v>31.925000000000001</c:v>
                </c:pt>
                <c:pt idx="8">
                  <c:v>31.5</c:v>
                </c:pt>
                <c:pt idx="9">
                  <c:v>32.549999999999997</c:v>
                </c:pt>
                <c:pt idx="10">
                  <c:v>31.774999999999999</c:v>
                </c:pt>
                <c:pt idx="11">
                  <c:v>28.200000000000003</c:v>
                </c:pt>
              </c:numCache>
            </c:numRef>
          </c:yVal>
        </c:ser>
        <c:axId val="47291008"/>
        <c:axId val="108491904"/>
      </c:scatterChart>
      <c:valAx>
        <c:axId val="47291008"/>
        <c:scaling>
          <c:orientation val="minMax"/>
        </c:scaling>
        <c:axPos val="b"/>
        <c:numFmt formatCode="General" sourceLinked="1"/>
        <c:tickLblPos val="nextTo"/>
        <c:crossAx val="108491904"/>
        <c:crosses val="autoZero"/>
        <c:crossBetween val="midCat"/>
      </c:valAx>
      <c:valAx>
        <c:axId val="108491904"/>
        <c:scaling>
          <c:orientation val="minMax"/>
        </c:scaling>
        <c:axPos val="l"/>
        <c:majorGridlines/>
        <c:numFmt formatCode="0.00" sourceLinked="1"/>
        <c:tickLblPos val="nextTo"/>
        <c:crossAx val="47291008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'GRAF X-R'!$O$2</c:f>
              <c:strCache>
                <c:ptCount val="1"/>
                <c:pt idx="0">
                  <c:v>RANGO</c:v>
                </c:pt>
              </c:strCache>
            </c:strRef>
          </c:tx>
          <c:xVal>
            <c:numRef>
              <c:f>'GRAF X-R'!$N$3:$N$14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'GRAF X-R'!$O$3:$O$14</c:f>
              <c:numCache>
                <c:formatCode>General</c:formatCode>
                <c:ptCount val="12"/>
                <c:pt idx="0">
                  <c:v>3.8000000000000007</c:v>
                </c:pt>
                <c:pt idx="1">
                  <c:v>6.3000000000000007</c:v>
                </c:pt>
                <c:pt idx="2">
                  <c:v>7.3000000000000007</c:v>
                </c:pt>
                <c:pt idx="3">
                  <c:v>3.4000000000000021</c:v>
                </c:pt>
                <c:pt idx="4">
                  <c:v>11</c:v>
                </c:pt>
                <c:pt idx="5">
                  <c:v>11.5</c:v>
                </c:pt>
                <c:pt idx="6">
                  <c:v>8.3000000000000007</c:v>
                </c:pt>
                <c:pt idx="7">
                  <c:v>3.3999999999999986</c:v>
                </c:pt>
                <c:pt idx="8">
                  <c:v>9.3000000000000007</c:v>
                </c:pt>
                <c:pt idx="9">
                  <c:v>3.6000000000000014</c:v>
                </c:pt>
                <c:pt idx="10">
                  <c:v>3.8000000000000007</c:v>
                </c:pt>
                <c:pt idx="11">
                  <c:v>7.6000000000000014</c:v>
                </c:pt>
              </c:numCache>
            </c:numRef>
          </c:yVal>
        </c:ser>
        <c:axId val="122763520"/>
        <c:axId val="123551744"/>
      </c:scatterChart>
      <c:valAx>
        <c:axId val="122763520"/>
        <c:scaling>
          <c:orientation val="minMax"/>
        </c:scaling>
        <c:axPos val="b"/>
        <c:numFmt formatCode="General" sourceLinked="1"/>
        <c:tickLblPos val="nextTo"/>
        <c:crossAx val="123551744"/>
        <c:crosses val="autoZero"/>
        <c:crossBetween val="midCat"/>
      </c:valAx>
      <c:valAx>
        <c:axId val="123551744"/>
        <c:scaling>
          <c:orientation val="minMax"/>
        </c:scaling>
        <c:axPos val="l"/>
        <c:majorGridlines/>
        <c:numFmt formatCode="General" sourceLinked="1"/>
        <c:tickLblPos val="nextTo"/>
        <c:crossAx val="122763520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S</a:t>
            </a:r>
          </a:p>
        </c:rich>
      </c:tx>
      <c:layout>
        <c:manualLayout>
          <c:xMode val="edge"/>
          <c:yMode val="edge"/>
          <c:x val="0.43342806180566068"/>
          <c:y val="3.50878194896162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150210216981005E-2"/>
          <c:y val="0.19590699215035695"/>
          <c:w val="0.86968898676037665"/>
          <c:h val="0.6140368410682826"/>
        </c:manualLayout>
      </c:layout>
      <c:scatterChart>
        <c:scatterStyle val="smoothMarker"/>
        <c:ser>
          <c:idx val="0"/>
          <c:order val="0"/>
          <c:tx>
            <c:strRef>
              <c:f>'GRAF X-S'!$Q$1</c:f>
              <c:strCache>
                <c:ptCount val="1"/>
                <c:pt idx="0">
                  <c:v>DESV. ESTANDAR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'GRAF X-S'!$P$2:$P$22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X-S'!$Q$2:$Q$22</c:f>
              <c:numCache>
                <c:formatCode>0.00</c:formatCode>
                <c:ptCount val="21"/>
                <c:pt idx="0">
                  <c:v>1.8547236990991407</c:v>
                </c:pt>
                <c:pt idx="1">
                  <c:v>1.3266499161421599</c:v>
                </c:pt>
                <c:pt idx="2">
                  <c:v>2.5612496949731396</c:v>
                </c:pt>
                <c:pt idx="3">
                  <c:v>0.4898979485566356</c:v>
                </c:pt>
                <c:pt idx="4">
                  <c:v>2.9257477676655586</c:v>
                </c:pt>
                <c:pt idx="5">
                  <c:v>1.8973665961010275</c:v>
                </c:pt>
                <c:pt idx="6">
                  <c:v>3.0983866769659336</c:v>
                </c:pt>
                <c:pt idx="7">
                  <c:v>1.7204650534085253</c:v>
                </c:pt>
                <c:pt idx="8">
                  <c:v>3.8157568056677826</c:v>
                </c:pt>
                <c:pt idx="9">
                  <c:v>4.2142615011410953</c:v>
                </c:pt>
                <c:pt idx="10">
                  <c:v>4.4000000000000004</c:v>
                </c:pt>
                <c:pt idx="11">
                  <c:v>0.74833147735478822</c:v>
                </c:pt>
                <c:pt idx="12">
                  <c:v>5.3141321022345691</c:v>
                </c:pt>
                <c:pt idx="13">
                  <c:v>6.9108610172683989</c:v>
                </c:pt>
                <c:pt idx="14">
                  <c:v>3.6551333764994132</c:v>
                </c:pt>
                <c:pt idx="15">
                  <c:v>4.1665333311999317</c:v>
                </c:pt>
                <c:pt idx="16">
                  <c:v>3.3105890714493698</c:v>
                </c:pt>
                <c:pt idx="17">
                  <c:v>3.3105890714493698</c:v>
                </c:pt>
                <c:pt idx="18">
                  <c:v>1.7204650534085253</c:v>
                </c:pt>
                <c:pt idx="19">
                  <c:v>3.1622776601683795</c:v>
                </c:pt>
                <c:pt idx="20">
                  <c:v>3.40587727318528</c:v>
                </c:pt>
              </c:numCache>
            </c:numRef>
          </c:yVal>
          <c:smooth val="1"/>
        </c:ser>
        <c:axId val="46783488"/>
        <c:axId val="46786048"/>
      </c:scatterChart>
      <c:valAx>
        <c:axId val="46783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MUESTRA</a:t>
                </a:r>
              </a:p>
            </c:rich>
          </c:tx>
          <c:layout>
            <c:manualLayout>
              <c:xMode val="edge"/>
              <c:yMode val="edge"/>
              <c:x val="0.48725246163773545"/>
              <c:y val="0.888891427070276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786048"/>
        <c:crosses val="autoZero"/>
        <c:crossBetween val="midCat"/>
        <c:majorUnit val="1"/>
      </c:valAx>
      <c:valAx>
        <c:axId val="46786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DESV. ESTANDAR</a:t>
                </a:r>
              </a:p>
            </c:rich>
          </c:tx>
          <c:layout>
            <c:manualLayout>
              <c:xMode val="edge"/>
              <c:yMode val="edge"/>
              <c:x val="2.2662905192452801E-2"/>
              <c:y val="0.3333342851513538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7834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'GRAF X-S'!$N$1</c:f>
              <c:strCache>
                <c:ptCount val="1"/>
                <c:pt idx="0">
                  <c:v>MEDIA</c:v>
                </c:pt>
              </c:strCache>
            </c:strRef>
          </c:tx>
          <c:marker>
            <c:symbol val="none"/>
          </c:marker>
          <c:xVal>
            <c:numRef>
              <c:f>'GRAF X-S'!$M$2:$M$22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'GRAF X-S'!$N$2:$N$22</c:f>
              <c:numCache>
                <c:formatCode>0.00</c:formatCode>
                <c:ptCount val="21"/>
                <c:pt idx="0">
                  <c:v>23.4</c:v>
                </c:pt>
                <c:pt idx="1">
                  <c:v>21.8</c:v>
                </c:pt>
                <c:pt idx="2">
                  <c:v>23.2</c:v>
                </c:pt>
                <c:pt idx="3">
                  <c:v>25.4</c:v>
                </c:pt>
                <c:pt idx="4">
                  <c:v>22.2</c:v>
                </c:pt>
                <c:pt idx="5">
                  <c:v>23</c:v>
                </c:pt>
                <c:pt idx="6">
                  <c:v>24</c:v>
                </c:pt>
                <c:pt idx="7">
                  <c:v>24.8</c:v>
                </c:pt>
                <c:pt idx="8">
                  <c:v>23.2</c:v>
                </c:pt>
                <c:pt idx="9">
                  <c:v>26.2</c:v>
                </c:pt>
                <c:pt idx="10">
                  <c:v>27.2</c:v>
                </c:pt>
                <c:pt idx="11">
                  <c:v>31.2</c:v>
                </c:pt>
                <c:pt idx="12">
                  <c:v>25.6</c:v>
                </c:pt>
                <c:pt idx="13">
                  <c:v>26.2</c:v>
                </c:pt>
                <c:pt idx="14">
                  <c:v>24.2</c:v>
                </c:pt>
                <c:pt idx="15">
                  <c:v>24.8</c:v>
                </c:pt>
                <c:pt idx="16">
                  <c:v>23.8</c:v>
                </c:pt>
                <c:pt idx="17">
                  <c:v>24.8</c:v>
                </c:pt>
                <c:pt idx="18">
                  <c:v>19.8</c:v>
                </c:pt>
                <c:pt idx="19">
                  <c:v>25</c:v>
                </c:pt>
                <c:pt idx="20">
                  <c:v>24</c:v>
                </c:pt>
              </c:numCache>
            </c:numRef>
          </c:yVal>
        </c:ser>
        <c:axId val="46858240"/>
        <c:axId val="46859776"/>
      </c:scatterChart>
      <c:valAx>
        <c:axId val="46858240"/>
        <c:scaling>
          <c:orientation val="minMax"/>
          <c:max val="22"/>
        </c:scaling>
        <c:axPos val="b"/>
        <c:numFmt formatCode="General" sourceLinked="1"/>
        <c:tickLblPos val="nextTo"/>
        <c:crossAx val="46859776"/>
        <c:crosses val="autoZero"/>
        <c:crossBetween val="midCat"/>
        <c:majorUnit val="1"/>
      </c:valAx>
      <c:valAx>
        <c:axId val="46859776"/>
        <c:scaling>
          <c:orientation val="minMax"/>
          <c:min val="15"/>
        </c:scaling>
        <c:axPos val="l"/>
        <c:majorGridlines/>
        <c:numFmt formatCode="0.00" sourceLinked="1"/>
        <c:tickLblPos val="nextTo"/>
        <c:crossAx val="46858240"/>
        <c:crosses val="autoZero"/>
        <c:crossBetween val="midCat"/>
        <c:majorUnit val="1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14</xdr:row>
      <xdr:rowOff>152400</xdr:rowOff>
    </xdr:from>
    <xdr:to>
      <xdr:col>10</xdr:col>
      <xdr:colOff>495300</xdr:colOff>
      <xdr:row>32</xdr:row>
      <xdr:rowOff>133350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247650</xdr:colOff>
      <xdr:row>22</xdr:row>
      <xdr:rowOff>0</xdr:rowOff>
    </xdr:from>
    <xdr:to>
      <xdr:col>10</xdr:col>
      <xdr:colOff>266700</xdr:colOff>
      <xdr:row>22</xdr:row>
      <xdr:rowOff>9525</xdr:rowOff>
    </xdr:to>
    <xdr:cxnSp macro="">
      <xdr:nvCxnSpPr>
        <xdr:cNvPr id="22" name="21 Conector recto"/>
        <xdr:cNvCxnSpPr/>
      </xdr:nvCxnSpPr>
      <xdr:spPr bwMode="auto">
        <a:xfrm>
          <a:off x="2066925" y="3562350"/>
          <a:ext cx="294322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400050</xdr:colOff>
      <xdr:row>15</xdr:row>
      <xdr:rowOff>66675</xdr:rowOff>
    </xdr:from>
    <xdr:to>
      <xdr:col>10</xdr:col>
      <xdr:colOff>419100</xdr:colOff>
      <xdr:row>15</xdr:row>
      <xdr:rowOff>76200</xdr:rowOff>
    </xdr:to>
    <xdr:cxnSp macro="">
      <xdr:nvCxnSpPr>
        <xdr:cNvPr id="23" name="22 Conector recto"/>
        <xdr:cNvCxnSpPr/>
      </xdr:nvCxnSpPr>
      <xdr:spPr bwMode="auto">
        <a:xfrm>
          <a:off x="2219325" y="2628900"/>
          <a:ext cx="294322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257175</xdr:colOff>
      <xdr:row>29</xdr:row>
      <xdr:rowOff>9525</xdr:rowOff>
    </xdr:from>
    <xdr:to>
      <xdr:col>10</xdr:col>
      <xdr:colOff>276225</xdr:colOff>
      <xdr:row>29</xdr:row>
      <xdr:rowOff>19050</xdr:rowOff>
    </xdr:to>
    <xdr:cxnSp macro="">
      <xdr:nvCxnSpPr>
        <xdr:cNvPr id="24" name="23 Conector recto"/>
        <xdr:cNvCxnSpPr/>
      </xdr:nvCxnSpPr>
      <xdr:spPr bwMode="auto">
        <a:xfrm>
          <a:off x="2076450" y="4572000"/>
          <a:ext cx="383857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457200</xdr:colOff>
      <xdr:row>43</xdr:row>
      <xdr:rowOff>123825</xdr:rowOff>
    </xdr:from>
    <xdr:to>
      <xdr:col>10</xdr:col>
      <xdr:colOff>200025</xdr:colOff>
      <xdr:row>63</xdr:row>
      <xdr:rowOff>9525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276225</xdr:colOff>
      <xdr:row>53</xdr:row>
      <xdr:rowOff>133350</xdr:rowOff>
    </xdr:from>
    <xdr:to>
      <xdr:col>9</xdr:col>
      <xdr:colOff>609600</xdr:colOff>
      <xdr:row>54</xdr:row>
      <xdr:rowOff>0</xdr:rowOff>
    </xdr:to>
    <xdr:cxnSp macro="">
      <xdr:nvCxnSpPr>
        <xdr:cNvPr id="7" name="6 Conector recto"/>
        <xdr:cNvCxnSpPr/>
      </xdr:nvCxnSpPr>
      <xdr:spPr bwMode="auto">
        <a:xfrm>
          <a:off x="1647825" y="8124825"/>
          <a:ext cx="294322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419100</xdr:colOff>
      <xdr:row>85</xdr:row>
      <xdr:rowOff>123825</xdr:rowOff>
    </xdr:from>
    <xdr:to>
      <xdr:col>9</xdr:col>
      <xdr:colOff>190500</xdr:colOff>
      <xdr:row>85</xdr:row>
      <xdr:rowOff>133350</xdr:rowOff>
    </xdr:to>
    <xdr:cxnSp macro="">
      <xdr:nvCxnSpPr>
        <xdr:cNvPr id="8" name="7 Conector recto"/>
        <xdr:cNvCxnSpPr/>
      </xdr:nvCxnSpPr>
      <xdr:spPr bwMode="auto">
        <a:xfrm>
          <a:off x="1228725" y="12687300"/>
          <a:ext cx="294322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285750</xdr:colOff>
      <xdr:row>48</xdr:row>
      <xdr:rowOff>66675</xdr:rowOff>
    </xdr:from>
    <xdr:to>
      <xdr:col>9</xdr:col>
      <xdr:colOff>619125</xdr:colOff>
      <xdr:row>48</xdr:row>
      <xdr:rowOff>76200</xdr:rowOff>
    </xdr:to>
    <xdr:cxnSp macro="">
      <xdr:nvCxnSpPr>
        <xdr:cNvPr id="9" name="8 Conector recto"/>
        <xdr:cNvCxnSpPr/>
      </xdr:nvCxnSpPr>
      <xdr:spPr bwMode="auto">
        <a:xfrm>
          <a:off x="1657350" y="7343775"/>
          <a:ext cx="294322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285750</xdr:colOff>
      <xdr:row>60</xdr:row>
      <xdr:rowOff>0</xdr:rowOff>
    </xdr:from>
    <xdr:to>
      <xdr:col>9</xdr:col>
      <xdr:colOff>619125</xdr:colOff>
      <xdr:row>60</xdr:row>
      <xdr:rowOff>9525</xdr:rowOff>
    </xdr:to>
    <xdr:cxnSp macro="">
      <xdr:nvCxnSpPr>
        <xdr:cNvPr id="10" name="9 Conector recto"/>
        <xdr:cNvCxnSpPr/>
      </xdr:nvCxnSpPr>
      <xdr:spPr bwMode="auto">
        <a:xfrm>
          <a:off x="1657350" y="8991600"/>
          <a:ext cx="294322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65</xdr:row>
      <xdr:rowOff>95250</xdr:rowOff>
    </xdr:from>
    <xdr:to>
      <xdr:col>16</xdr:col>
      <xdr:colOff>238125</xdr:colOff>
      <xdr:row>66</xdr:row>
      <xdr:rowOff>95250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7553325" y="9972675"/>
          <a:ext cx="533400" cy="1428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LSC</a:t>
          </a:r>
        </a:p>
      </xdr:txBody>
    </xdr:sp>
    <xdr:clientData/>
  </xdr:twoCellAnchor>
  <xdr:twoCellAnchor>
    <xdr:from>
      <xdr:col>15</xdr:col>
      <xdr:colOff>219075</xdr:colOff>
      <xdr:row>71</xdr:row>
      <xdr:rowOff>85725</xdr:rowOff>
    </xdr:from>
    <xdr:to>
      <xdr:col>16</xdr:col>
      <xdr:colOff>180975</xdr:colOff>
      <xdr:row>72</xdr:row>
      <xdr:rowOff>85725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7505700" y="10820400"/>
          <a:ext cx="523875" cy="142875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LC</a:t>
          </a:r>
        </a:p>
      </xdr:txBody>
    </xdr:sp>
    <xdr:clientData/>
  </xdr:twoCellAnchor>
  <xdr:twoCellAnchor>
    <xdr:from>
      <xdr:col>15</xdr:col>
      <xdr:colOff>238125</xdr:colOff>
      <xdr:row>76</xdr:row>
      <xdr:rowOff>28575</xdr:rowOff>
    </xdr:from>
    <xdr:to>
      <xdr:col>16</xdr:col>
      <xdr:colOff>247650</xdr:colOff>
      <xdr:row>77</xdr:row>
      <xdr:rowOff>28575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7524750" y="11477625"/>
          <a:ext cx="5715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</xdr:col>
      <xdr:colOff>276225</xdr:colOff>
      <xdr:row>58</xdr:row>
      <xdr:rowOff>123825</xdr:rowOff>
    </xdr:from>
    <xdr:to>
      <xdr:col>15</xdr:col>
      <xdr:colOff>161925</xdr:colOff>
      <xdr:row>81</xdr:row>
      <xdr:rowOff>95250</xdr:rowOff>
    </xdr:to>
    <xdr:graphicFrame macro="">
      <xdr:nvGraphicFramePr>
        <xdr:cNvPr id="206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390525</xdr:colOff>
      <xdr:row>66</xdr:row>
      <xdr:rowOff>28575</xdr:rowOff>
    </xdr:from>
    <xdr:to>
      <xdr:col>14</xdr:col>
      <xdr:colOff>123825</xdr:colOff>
      <xdr:row>66</xdr:row>
      <xdr:rowOff>28575</xdr:rowOff>
    </xdr:to>
    <xdr:sp macro="" textlink="">
      <xdr:nvSpPr>
        <xdr:cNvPr id="2067" name="Line 19"/>
        <xdr:cNvSpPr>
          <a:spLocks noChangeShapeType="1"/>
        </xdr:cNvSpPr>
      </xdr:nvSpPr>
      <xdr:spPr bwMode="auto">
        <a:xfrm>
          <a:off x="1400175" y="10048875"/>
          <a:ext cx="586740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77</xdr:row>
      <xdr:rowOff>47625</xdr:rowOff>
    </xdr:from>
    <xdr:to>
      <xdr:col>15</xdr:col>
      <xdr:colOff>19050</xdr:colOff>
      <xdr:row>77</xdr:row>
      <xdr:rowOff>47625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>
          <a:off x="1390650" y="11639550"/>
          <a:ext cx="5915025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2</xdr:col>
      <xdr:colOff>438150</xdr:colOff>
      <xdr:row>71</xdr:row>
      <xdr:rowOff>123825</xdr:rowOff>
    </xdr:from>
    <xdr:to>
      <xdr:col>14</xdr:col>
      <xdr:colOff>104775</xdr:colOff>
      <xdr:row>71</xdr:row>
      <xdr:rowOff>123825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>
          <a:off x="1447800" y="10858500"/>
          <a:ext cx="58007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0</xdr:col>
      <xdr:colOff>190499</xdr:colOff>
      <xdr:row>24</xdr:row>
      <xdr:rowOff>66675</xdr:rowOff>
    </xdr:from>
    <xdr:to>
      <xdr:col>11</xdr:col>
      <xdr:colOff>85724</xdr:colOff>
      <xdr:row>46</xdr:row>
      <xdr:rowOff>28575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35</xdr:row>
      <xdr:rowOff>47625</xdr:rowOff>
    </xdr:from>
    <xdr:to>
      <xdr:col>12</xdr:col>
      <xdr:colOff>0</xdr:colOff>
      <xdr:row>35</xdr:row>
      <xdr:rowOff>47625</xdr:rowOff>
    </xdr:to>
    <xdr:cxnSp macro="">
      <xdr:nvCxnSpPr>
        <xdr:cNvPr id="18" name="17 Conector recto"/>
        <xdr:cNvCxnSpPr/>
      </xdr:nvCxnSpPr>
      <xdr:spPr bwMode="auto">
        <a:xfrm>
          <a:off x="723900" y="5210175"/>
          <a:ext cx="49625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276225</xdr:colOff>
      <xdr:row>31</xdr:row>
      <xdr:rowOff>123825</xdr:rowOff>
    </xdr:from>
    <xdr:to>
      <xdr:col>12</xdr:col>
      <xdr:colOff>0</xdr:colOff>
      <xdr:row>31</xdr:row>
      <xdr:rowOff>123825</xdr:rowOff>
    </xdr:to>
    <xdr:cxnSp macro="">
      <xdr:nvCxnSpPr>
        <xdr:cNvPr id="19" name="18 Conector recto"/>
        <xdr:cNvCxnSpPr/>
      </xdr:nvCxnSpPr>
      <xdr:spPr bwMode="auto">
        <a:xfrm>
          <a:off x="723900" y="4714875"/>
          <a:ext cx="49625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276225</xdr:colOff>
      <xdr:row>39</xdr:row>
      <xdr:rowOff>0</xdr:rowOff>
    </xdr:from>
    <xdr:to>
      <xdr:col>12</xdr:col>
      <xdr:colOff>0</xdr:colOff>
      <xdr:row>39</xdr:row>
      <xdr:rowOff>0</xdr:rowOff>
    </xdr:to>
    <xdr:cxnSp macro="">
      <xdr:nvCxnSpPr>
        <xdr:cNvPr id="20" name="19 Conector recto"/>
        <xdr:cNvCxnSpPr/>
      </xdr:nvCxnSpPr>
      <xdr:spPr bwMode="auto">
        <a:xfrm>
          <a:off x="723900" y="5734050"/>
          <a:ext cx="49625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FFFF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workbookViewId="0">
      <selection activeCell="P30" sqref="P30"/>
    </sheetView>
  </sheetViews>
  <sheetFormatPr baseColWidth="10" defaultRowHeight="11.25"/>
  <cols>
    <col min="1" max="1" width="5.42578125" style="6" customWidth="1"/>
    <col min="2" max="2" width="6.7109375" style="6" customWidth="1"/>
    <col min="3" max="3" width="8.42578125" style="6" bestFit="1" customWidth="1"/>
    <col min="4" max="6" width="6.7109375" style="6" customWidth="1"/>
    <col min="7" max="7" width="10.140625" style="6" customWidth="1"/>
    <col min="8" max="8" width="5.85546875" style="6" bestFit="1" customWidth="1"/>
    <col min="9" max="9" width="6.42578125" style="6" bestFit="1" customWidth="1"/>
    <col min="10" max="10" width="11.42578125" style="6"/>
    <col min="11" max="11" width="8" style="6" customWidth="1"/>
    <col min="12" max="12" width="5.42578125" style="6" bestFit="1" customWidth="1"/>
    <col min="13" max="13" width="1" style="30" customWidth="1"/>
    <col min="14" max="14" width="8.42578125" style="6" bestFit="1" customWidth="1"/>
    <col min="15" max="15" width="6.42578125" style="6" bestFit="1" customWidth="1"/>
    <col min="16" max="16384" width="11.42578125" style="6"/>
  </cols>
  <sheetData>
    <row r="1" spans="1:15" ht="24.75" customHeight="1">
      <c r="A1" s="54" t="s">
        <v>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B2" s="31"/>
      <c r="C2" s="5" t="s">
        <v>50</v>
      </c>
      <c r="D2" s="55" t="s">
        <v>54</v>
      </c>
      <c r="E2" s="56"/>
      <c r="F2" s="56"/>
      <c r="G2" s="56"/>
      <c r="H2" s="3" t="s">
        <v>1</v>
      </c>
      <c r="I2" s="1" t="s">
        <v>2</v>
      </c>
      <c r="K2" s="1" t="s">
        <v>50</v>
      </c>
      <c r="L2" s="29" t="s">
        <v>1</v>
      </c>
      <c r="M2" s="31"/>
      <c r="N2" s="1" t="s">
        <v>50</v>
      </c>
      <c r="O2" s="21" t="s">
        <v>2</v>
      </c>
    </row>
    <row r="3" spans="1:15" ht="12.95" customHeight="1">
      <c r="B3" s="53"/>
      <c r="C3" s="3">
        <v>8</v>
      </c>
      <c r="D3" s="16">
        <v>32</v>
      </c>
      <c r="E3" s="16">
        <v>30.4</v>
      </c>
      <c r="F3" s="16">
        <v>33</v>
      </c>
      <c r="G3" s="16">
        <v>29.2</v>
      </c>
      <c r="H3" s="10">
        <f>SUM(D3:G3)/4</f>
        <v>31.150000000000002</v>
      </c>
      <c r="I3" s="11">
        <f t="shared" ref="I3:I14" si="0">MAX(D3:G3)-MIN(D3:G3)</f>
        <v>3.8000000000000007</v>
      </c>
      <c r="K3" s="1">
        <v>1</v>
      </c>
      <c r="L3" s="33">
        <f>H3</f>
        <v>31.150000000000002</v>
      </c>
      <c r="M3" s="31"/>
      <c r="N3" s="1">
        <v>1</v>
      </c>
      <c r="O3" s="21">
        <f>I3</f>
        <v>3.8000000000000007</v>
      </c>
    </row>
    <row r="4" spans="1:15" ht="12.95" customHeight="1">
      <c r="B4" s="53"/>
      <c r="C4" s="3">
        <v>9</v>
      </c>
      <c r="D4" s="15">
        <v>29</v>
      </c>
      <c r="E4" s="15">
        <v>30.6</v>
      </c>
      <c r="F4" s="15">
        <v>33</v>
      </c>
      <c r="G4" s="15">
        <v>26.7</v>
      </c>
      <c r="H4" s="10">
        <f t="shared" ref="H4:H14" si="1">SUM(D4:G4)/4</f>
        <v>29.824999999999999</v>
      </c>
      <c r="I4" s="11">
        <f t="shared" si="0"/>
        <v>6.3000000000000007</v>
      </c>
      <c r="K4" s="1">
        <v>2</v>
      </c>
      <c r="L4" s="33">
        <f>H4</f>
        <v>29.824999999999999</v>
      </c>
      <c r="M4" s="31"/>
      <c r="N4" s="1">
        <v>2</v>
      </c>
      <c r="O4" s="21">
        <f t="shared" ref="O4:O14" si="2">I4</f>
        <v>6.3000000000000007</v>
      </c>
    </row>
    <row r="5" spans="1:15" ht="12.95" customHeight="1">
      <c r="B5" s="53"/>
      <c r="C5" s="3">
        <v>10</v>
      </c>
      <c r="D5" s="15">
        <v>30.2</v>
      </c>
      <c r="E5" s="15">
        <v>36</v>
      </c>
      <c r="F5" s="16">
        <v>31.4</v>
      </c>
      <c r="G5" s="15">
        <v>28.7</v>
      </c>
      <c r="H5" s="10">
        <f t="shared" si="1"/>
        <v>31.574999999999999</v>
      </c>
      <c r="I5" s="11">
        <f t="shared" si="0"/>
        <v>7.3000000000000007</v>
      </c>
      <c r="K5" s="1">
        <v>3</v>
      </c>
      <c r="L5" s="33">
        <f t="shared" ref="L5:L14" si="3">H5</f>
        <v>31.574999999999999</v>
      </c>
      <c r="M5" s="31"/>
      <c r="N5" s="1">
        <v>3</v>
      </c>
      <c r="O5" s="21">
        <f t="shared" si="2"/>
        <v>7.3000000000000007</v>
      </c>
    </row>
    <row r="6" spans="1:15" ht="12.95" customHeight="1">
      <c r="B6" s="53"/>
      <c r="C6" s="3">
        <v>11</v>
      </c>
      <c r="D6" s="15">
        <v>30.6</v>
      </c>
      <c r="E6" s="15">
        <v>31.8</v>
      </c>
      <c r="F6" s="15">
        <v>28.4</v>
      </c>
      <c r="G6" s="15">
        <v>30</v>
      </c>
      <c r="H6" s="10">
        <f t="shared" si="1"/>
        <v>30.200000000000003</v>
      </c>
      <c r="I6" s="11">
        <f t="shared" si="0"/>
        <v>3.4000000000000021</v>
      </c>
      <c r="K6" s="1">
        <v>4</v>
      </c>
      <c r="L6" s="33">
        <f t="shared" si="3"/>
        <v>30.200000000000003</v>
      </c>
      <c r="M6" s="31"/>
      <c r="N6" s="1">
        <v>4</v>
      </c>
      <c r="O6" s="21">
        <f t="shared" si="2"/>
        <v>3.4000000000000021</v>
      </c>
    </row>
    <row r="7" spans="1:15" ht="12.95" customHeight="1">
      <c r="B7" s="53"/>
      <c r="C7" s="3">
        <v>12</v>
      </c>
      <c r="D7" s="15">
        <v>36</v>
      </c>
      <c r="E7" s="15">
        <v>25</v>
      </c>
      <c r="F7" s="16">
        <v>31.4</v>
      </c>
      <c r="G7" s="15">
        <v>28.7</v>
      </c>
      <c r="H7" s="10">
        <f t="shared" si="1"/>
        <v>30.275000000000002</v>
      </c>
      <c r="I7" s="11">
        <f t="shared" si="0"/>
        <v>11</v>
      </c>
      <c r="K7" s="1">
        <v>5</v>
      </c>
      <c r="L7" s="33">
        <f t="shared" si="3"/>
        <v>30.275000000000002</v>
      </c>
      <c r="M7" s="31"/>
      <c r="N7" s="1">
        <v>5</v>
      </c>
      <c r="O7" s="21">
        <f t="shared" si="2"/>
        <v>11</v>
      </c>
    </row>
    <row r="8" spans="1:15" ht="12.95" customHeight="1">
      <c r="B8" s="53"/>
      <c r="C8" s="3">
        <v>13</v>
      </c>
      <c r="D8" s="15">
        <v>28.1</v>
      </c>
      <c r="E8" s="15">
        <v>34.5</v>
      </c>
      <c r="F8" s="15">
        <v>23</v>
      </c>
      <c r="G8" s="15">
        <v>30.6</v>
      </c>
      <c r="H8" s="10">
        <f t="shared" si="1"/>
        <v>29.049999999999997</v>
      </c>
      <c r="I8" s="11">
        <f t="shared" si="0"/>
        <v>11.5</v>
      </c>
      <c r="K8" s="1">
        <v>6</v>
      </c>
      <c r="L8" s="33">
        <f t="shared" si="3"/>
        <v>29.049999999999997</v>
      </c>
      <c r="M8" s="31"/>
      <c r="N8" s="1">
        <v>6</v>
      </c>
      <c r="O8" s="21">
        <f t="shared" si="2"/>
        <v>11.5</v>
      </c>
    </row>
    <row r="9" spans="1:15" ht="12.95" customHeight="1">
      <c r="B9" s="53"/>
      <c r="C9" s="3">
        <v>14</v>
      </c>
      <c r="D9" s="15">
        <v>30.5</v>
      </c>
      <c r="E9" s="15">
        <v>29.3</v>
      </c>
      <c r="F9" s="16">
        <v>37</v>
      </c>
      <c r="G9" s="15">
        <v>28.7</v>
      </c>
      <c r="H9" s="10">
        <f t="shared" si="1"/>
        <v>31.375</v>
      </c>
      <c r="I9" s="11">
        <f t="shared" si="0"/>
        <v>8.3000000000000007</v>
      </c>
      <c r="K9" s="1">
        <v>7</v>
      </c>
      <c r="L9" s="33">
        <f t="shared" si="3"/>
        <v>31.375</v>
      </c>
      <c r="M9" s="31"/>
      <c r="N9" s="1">
        <v>7</v>
      </c>
      <c r="O9" s="21">
        <f t="shared" si="2"/>
        <v>8.3000000000000007</v>
      </c>
    </row>
    <row r="10" spans="1:15" ht="12.95" customHeight="1">
      <c r="B10" s="53"/>
      <c r="C10" s="3">
        <v>15</v>
      </c>
      <c r="D10" s="15">
        <v>30.6</v>
      </c>
      <c r="E10" s="15">
        <v>31.8</v>
      </c>
      <c r="F10" s="15">
        <v>31.3</v>
      </c>
      <c r="G10" s="15">
        <v>34</v>
      </c>
      <c r="H10" s="10">
        <f t="shared" si="1"/>
        <v>31.925000000000001</v>
      </c>
      <c r="I10" s="11">
        <f t="shared" si="0"/>
        <v>3.3999999999999986</v>
      </c>
      <c r="K10" s="1">
        <v>8</v>
      </c>
      <c r="L10" s="33">
        <f t="shared" si="3"/>
        <v>31.925000000000001</v>
      </c>
      <c r="M10" s="31"/>
      <c r="N10" s="1">
        <v>8</v>
      </c>
      <c r="O10" s="21">
        <f t="shared" si="2"/>
        <v>3.3999999999999986</v>
      </c>
    </row>
    <row r="11" spans="1:15" ht="12.95" customHeight="1">
      <c r="B11" s="53"/>
      <c r="C11" s="3">
        <v>16</v>
      </c>
      <c r="D11" s="15">
        <v>36</v>
      </c>
      <c r="E11" s="15">
        <v>29.3</v>
      </c>
      <c r="F11" s="16">
        <v>26.7</v>
      </c>
      <c r="G11" s="15">
        <v>34</v>
      </c>
      <c r="H11" s="10">
        <f t="shared" si="1"/>
        <v>31.5</v>
      </c>
      <c r="I11" s="11">
        <f t="shared" si="0"/>
        <v>9.3000000000000007</v>
      </c>
      <c r="K11" s="1">
        <v>9</v>
      </c>
      <c r="L11" s="33">
        <f t="shared" si="3"/>
        <v>31.5</v>
      </c>
      <c r="M11" s="31"/>
      <c r="N11" s="1">
        <v>9</v>
      </c>
      <c r="O11" s="21">
        <f t="shared" si="2"/>
        <v>9.3000000000000007</v>
      </c>
    </row>
    <row r="12" spans="1:15" ht="12.95" customHeight="1">
      <c r="B12" s="53"/>
      <c r="C12" s="3">
        <v>17</v>
      </c>
      <c r="D12" s="15">
        <v>33.299999999999997</v>
      </c>
      <c r="E12" s="15">
        <v>30.4</v>
      </c>
      <c r="F12" s="15">
        <v>32.5</v>
      </c>
      <c r="G12" s="15">
        <v>34</v>
      </c>
      <c r="H12" s="10">
        <f t="shared" si="1"/>
        <v>32.549999999999997</v>
      </c>
      <c r="I12" s="11">
        <f t="shared" si="0"/>
        <v>3.6000000000000014</v>
      </c>
      <c r="K12" s="1">
        <v>10</v>
      </c>
      <c r="L12" s="33">
        <f t="shared" si="3"/>
        <v>32.549999999999997</v>
      </c>
      <c r="M12" s="31"/>
      <c r="N12" s="1">
        <v>10</v>
      </c>
      <c r="O12" s="21">
        <f t="shared" si="2"/>
        <v>3.6000000000000014</v>
      </c>
    </row>
    <row r="13" spans="1:15" ht="12.95" customHeight="1">
      <c r="B13" s="53"/>
      <c r="C13" s="3">
        <v>18</v>
      </c>
      <c r="D13" s="15">
        <v>30.2</v>
      </c>
      <c r="E13" s="15">
        <v>31.5</v>
      </c>
      <c r="F13" s="16">
        <v>31.4</v>
      </c>
      <c r="G13" s="15">
        <v>34</v>
      </c>
      <c r="H13" s="10">
        <f t="shared" si="1"/>
        <v>31.774999999999999</v>
      </c>
      <c r="I13" s="11">
        <f t="shared" si="0"/>
        <v>3.8000000000000007</v>
      </c>
      <c r="K13" s="1">
        <v>11</v>
      </c>
      <c r="L13" s="33">
        <f t="shared" si="3"/>
        <v>31.774999999999999</v>
      </c>
      <c r="M13" s="31"/>
      <c r="N13" s="1">
        <v>11</v>
      </c>
      <c r="O13" s="21">
        <f t="shared" si="2"/>
        <v>3.8000000000000007</v>
      </c>
    </row>
    <row r="14" spans="1:15" ht="12.95" customHeight="1" thickBot="1">
      <c r="B14" s="53"/>
      <c r="C14" s="3">
        <v>19</v>
      </c>
      <c r="D14" s="15">
        <v>30.2</v>
      </c>
      <c r="E14" s="15">
        <v>25</v>
      </c>
      <c r="F14" s="15">
        <v>32.6</v>
      </c>
      <c r="G14" s="15">
        <v>25</v>
      </c>
      <c r="H14" s="10">
        <f t="shared" si="1"/>
        <v>28.200000000000003</v>
      </c>
      <c r="I14" s="11">
        <f t="shared" si="0"/>
        <v>7.6000000000000014</v>
      </c>
      <c r="K14" s="1">
        <v>12</v>
      </c>
      <c r="L14" s="33">
        <f t="shared" si="3"/>
        <v>28.200000000000003</v>
      </c>
      <c r="M14" s="31"/>
      <c r="N14" s="1">
        <v>12</v>
      </c>
      <c r="O14" s="21">
        <f t="shared" si="2"/>
        <v>7.6000000000000014</v>
      </c>
    </row>
    <row r="15" spans="1:15" ht="12.95" customHeight="1" thickBot="1">
      <c r="G15" s="17" t="s">
        <v>4</v>
      </c>
      <c r="H15" s="19">
        <f>SUM(H3:H14)/12</f>
        <v>30.783333333333331</v>
      </c>
      <c r="I15" s="19">
        <f>SUM(I3:I14)/12</f>
        <v>6.6083333333333343</v>
      </c>
    </row>
    <row r="28" spans="15:16">
      <c r="O28" s="6" t="s">
        <v>57</v>
      </c>
    </row>
    <row r="30" spans="15:16">
      <c r="O30" s="6" t="s">
        <v>5</v>
      </c>
      <c r="P30" s="6" t="s">
        <v>58</v>
      </c>
    </row>
    <row r="36" spans="1:11">
      <c r="A36" s="27" t="s">
        <v>12</v>
      </c>
      <c r="C36" s="22" t="s">
        <v>5</v>
      </c>
      <c r="D36" s="6" t="s">
        <v>7</v>
      </c>
      <c r="E36" s="22" t="s">
        <v>8</v>
      </c>
      <c r="F36" s="22" t="s">
        <v>19</v>
      </c>
      <c r="G36" s="6" t="s">
        <v>42</v>
      </c>
      <c r="H36" s="6" t="s">
        <v>55</v>
      </c>
    </row>
    <row r="37" spans="1:11">
      <c r="A37" s="27"/>
      <c r="C37" s="22"/>
      <c r="E37" s="22"/>
      <c r="F37" s="22" t="s">
        <v>19</v>
      </c>
      <c r="G37" s="6" t="s">
        <v>56</v>
      </c>
    </row>
    <row r="38" spans="1:11">
      <c r="A38" s="27"/>
      <c r="C38" s="22"/>
      <c r="E38" s="22"/>
      <c r="F38" s="22" t="s">
        <v>18</v>
      </c>
      <c r="G38" s="6">
        <f>3/(1.059*SQRT(4))</f>
        <v>1.41643059490085</v>
      </c>
    </row>
    <row r="39" spans="1:11">
      <c r="A39" s="27"/>
      <c r="C39" s="23" t="s">
        <v>9</v>
      </c>
      <c r="D39" s="24">
        <f>H15+G38*I15</f>
        <v>40.143578847969785</v>
      </c>
      <c r="E39" s="22"/>
      <c r="G39" s="22" t="s">
        <v>6</v>
      </c>
      <c r="H39" s="24">
        <f>H15-G38*I15</f>
        <v>21.423087818696878</v>
      </c>
      <c r="J39" s="26" t="s">
        <v>10</v>
      </c>
      <c r="K39" s="36">
        <f>H15</f>
        <v>30.783333333333331</v>
      </c>
    </row>
    <row r="40" spans="1:11">
      <c r="A40" s="27"/>
      <c r="C40" s="34"/>
      <c r="D40" s="35"/>
      <c r="E40" s="22"/>
      <c r="G40" s="25" t="s">
        <v>6</v>
      </c>
    </row>
    <row r="41" spans="1:11">
      <c r="A41" s="27"/>
      <c r="C41" s="22"/>
      <c r="G41" s="34"/>
    </row>
    <row r="42" spans="1:11">
      <c r="A42" s="27" t="s">
        <v>43</v>
      </c>
      <c r="C42" s="22"/>
      <c r="G42" s="34"/>
    </row>
    <row r="43" spans="1:11">
      <c r="A43" s="27"/>
    </row>
    <row r="44" spans="1:11">
      <c r="A44" s="27" t="s">
        <v>13</v>
      </c>
    </row>
    <row r="67" spans="1:10">
      <c r="C67" s="22" t="s">
        <v>5</v>
      </c>
      <c r="D67" s="6" t="s">
        <v>14</v>
      </c>
      <c r="E67" s="6" t="s">
        <v>52</v>
      </c>
      <c r="G67" s="37">
        <v>2.004</v>
      </c>
      <c r="H67" s="22" t="s">
        <v>6</v>
      </c>
      <c r="I67" s="6" t="s">
        <v>15</v>
      </c>
      <c r="J67" s="6" t="s">
        <v>53</v>
      </c>
    </row>
    <row r="68" spans="1:10">
      <c r="C68" s="22" t="s">
        <v>5</v>
      </c>
      <c r="D68" s="6">
        <f>G67*I15</f>
        <v>13.243100000000002</v>
      </c>
      <c r="H68" s="22" t="s">
        <v>6</v>
      </c>
      <c r="I68" s="6" t="s">
        <v>16</v>
      </c>
    </row>
    <row r="69" spans="1:10">
      <c r="C69" s="23" t="s">
        <v>5</v>
      </c>
      <c r="D69" s="38">
        <f>G67*I15</f>
        <v>13.243100000000002</v>
      </c>
      <c r="H69" s="25" t="s">
        <v>6</v>
      </c>
      <c r="I69" s="32">
        <v>0</v>
      </c>
    </row>
    <row r="70" spans="1:10">
      <c r="F70" s="26" t="s">
        <v>17</v>
      </c>
      <c r="G70" s="39">
        <f>I15</f>
        <v>6.6083333333333343</v>
      </c>
    </row>
    <row r="72" spans="1:10">
      <c r="A72" s="27" t="s">
        <v>20</v>
      </c>
    </row>
  </sheetData>
  <mergeCells count="2">
    <mergeCell ref="A1:O1"/>
    <mergeCell ref="D2:G2"/>
  </mergeCells>
  <phoneticPr fontId="0" type="noConversion"/>
  <pageMargins left="0.62" right="0.75" top="0.17" bottom="0.2" header="0" footer="0"/>
  <pageSetup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6"/>
  <sheetViews>
    <sheetView tabSelected="1" topLeftCell="A16" workbookViewId="0">
      <selection activeCell="P93" sqref="P93"/>
    </sheetView>
  </sheetViews>
  <sheetFormatPr baseColWidth="10" defaultRowHeight="11.25"/>
  <cols>
    <col min="1" max="1" width="6.7109375" style="6" customWidth="1"/>
    <col min="2" max="2" width="8.42578125" style="6" bestFit="1" customWidth="1"/>
    <col min="3" max="5" width="6.7109375" style="6" customWidth="1"/>
    <col min="6" max="6" width="7" style="6" customWidth="1"/>
    <col min="7" max="7" width="6.7109375" style="6" customWidth="1"/>
    <col min="8" max="8" width="5.85546875" style="6" bestFit="1" customWidth="1"/>
    <col min="9" max="9" width="6.42578125" style="6" bestFit="1" customWidth="1"/>
    <col min="10" max="10" width="10.42578125" style="6" customWidth="1"/>
    <col min="11" max="11" width="9.7109375" style="6" bestFit="1" customWidth="1"/>
    <col min="12" max="12" width="3.85546875" style="6" customWidth="1"/>
    <col min="13" max="13" width="8.42578125" style="6" bestFit="1" customWidth="1"/>
    <col min="14" max="14" width="5.85546875" style="6" bestFit="1" customWidth="1"/>
    <col min="15" max="15" width="2.140625" style="6" customWidth="1"/>
    <col min="16" max="16" width="8.42578125" style="6" bestFit="1" customWidth="1"/>
    <col min="17" max="17" width="9.7109375" style="6" bestFit="1" customWidth="1"/>
    <col min="18" max="16384" width="11.42578125" style="6"/>
  </cols>
  <sheetData>
    <row r="1" spans="1:17" ht="22.5">
      <c r="A1" s="21" t="s">
        <v>11</v>
      </c>
      <c r="B1" s="2" t="s">
        <v>0</v>
      </c>
      <c r="C1" s="4" t="s">
        <v>3</v>
      </c>
      <c r="D1" s="5"/>
      <c r="E1" s="5"/>
      <c r="F1" s="5"/>
      <c r="G1" s="3"/>
      <c r="H1" s="3" t="s">
        <v>1</v>
      </c>
      <c r="I1" s="1" t="s">
        <v>2</v>
      </c>
      <c r="J1" s="1" t="s">
        <v>21</v>
      </c>
      <c r="K1" s="41" t="s">
        <v>22</v>
      </c>
      <c r="M1" s="2" t="s">
        <v>0</v>
      </c>
      <c r="N1" s="3" t="s">
        <v>1</v>
      </c>
      <c r="P1" s="2" t="s">
        <v>0</v>
      </c>
      <c r="Q1" s="41" t="s">
        <v>22</v>
      </c>
    </row>
    <row r="2" spans="1:17">
      <c r="A2" s="57" t="s">
        <v>47</v>
      </c>
      <c r="B2" s="1">
        <v>1</v>
      </c>
      <c r="C2" s="7">
        <v>22</v>
      </c>
      <c r="D2" s="7">
        <v>23</v>
      </c>
      <c r="E2" s="8">
        <v>21</v>
      </c>
      <c r="F2" s="7">
        <v>25</v>
      </c>
      <c r="G2" s="9">
        <v>26</v>
      </c>
      <c r="H2" s="10">
        <f>SUM(C2:G2)/5</f>
        <v>23.4</v>
      </c>
      <c r="I2" s="11">
        <f>MAX(C2:G2)-MIN(C2:G2)</f>
        <v>5</v>
      </c>
      <c r="J2" s="10">
        <f>((C2-H2)^2+(D2-H2)^2+(E2-H2)^2+(F2-H2)^2+(G2-H2)^2)/5</f>
        <v>3.44</v>
      </c>
      <c r="K2" s="50">
        <f>J2^(1/2)</f>
        <v>1.8547236990991407</v>
      </c>
      <c r="M2" s="1">
        <v>1</v>
      </c>
      <c r="N2" s="10">
        <v>23.4</v>
      </c>
      <c r="P2" s="1">
        <v>1</v>
      </c>
      <c r="Q2" s="10">
        <v>1.8547236990991407</v>
      </c>
    </row>
    <row r="3" spans="1:17">
      <c r="A3" s="58"/>
      <c r="B3" s="1">
        <v>2</v>
      </c>
      <c r="C3" s="12">
        <v>24</v>
      </c>
      <c r="D3" s="13">
        <v>20</v>
      </c>
      <c r="E3" s="14">
        <v>22</v>
      </c>
      <c r="F3" s="14">
        <v>21</v>
      </c>
      <c r="G3" s="14">
        <v>22</v>
      </c>
      <c r="H3" s="10">
        <f t="shared" ref="H3:H22" si="0">SUM(C3:G3)/5</f>
        <v>21.8</v>
      </c>
      <c r="I3" s="11">
        <f t="shared" ref="I3:I22" si="1">MAX(C3:G3)-MIN(C3:G3)</f>
        <v>4</v>
      </c>
      <c r="J3" s="10">
        <f t="shared" ref="J3:J22" si="2">((C3-H3)^2+(D3-H3)^2+(E3-H3)^2+(F3-H3)^2+(G3-H3)^2)/5</f>
        <v>1.7599999999999998</v>
      </c>
      <c r="K3" s="50">
        <f t="shared" ref="K3:K22" si="3">J3^(1/2)</f>
        <v>1.3266499161421599</v>
      </c>
      <c r="M3" s="1">
        <v>2</v>
      </c>
      <c r="N3" s="10">
        <v>21.8</v>
      </c>
      <c r="P3" s="1">
        <v>2</v>
      </c>
      <c r="Q3" s="10">
        <v>1.3266499161421599</v>
      </c>
    </row>
    <row r="4" spans="1:17">
      <c r="A4" s="58"/>
      <c r="B4" s="1">
        <v>3</v>
      </c>
      <c r="C4" s="12">
        <v>27</v>
      </c>
      <c r="D4" s="14">
        <v>24</v>
      </c>
      <c r="E4" s="7">
        <v>23</v>
      </c>
      <c r="F4" s="13">
        <v>19</v>
      </c>
      <c r="G4" s="14">
        <v>23</v>
      </c>
      <c r="H4" s="10">
        <f t="shared" si="0"/>
        <v>23.2</v>
      </c>
      <c r="I4" s="11">
        <f t="shared" si="1"/>
        <v>8</v>
      </c>
      <c r="J4" s="10">
        <f t="shared" si="2"/>
        <v>6.56</v>
      </c>
      <c r="K4" s="50">
        <f t="shared" si="3"/>
        <v>2.5612496949731396</v>
      </c>
      <c r="M4" s="1">
        <v>3</v>
      </c>
      <c r="N4" s="10">
        <v>23.2</v>
      </c>
      <c r="P4" s="1">
        <v>3</v>
      </c>
      <c r="Q4" s="10">
        <v>2.5612496949731396</v>
      </c>
    </row>
    <row r="5" spans="1:17">
      <c r="A5" s="58"/>
      <c r="B5" s="1">
        <v>4</v>
      </c>
      <c r="C5" s="14">
        <v>26</v>
      </c>
      <c r="D5" s="12">
        <v>26</v>
      </c>
      <c r="E5" s="14">
        <v>25</v>
      </c>
      <c r="F5" s="13">
        <v>25</v>
      </c>
      <c r="G5" s="14">
        <v>25</v>
      </c>
      <c r="H5" s="10">
        <f t="shared" si="0"/>
        <v>25.4</v>
      </c>
      <c r="I5" s="11">
        <f t="shared" si="1"/>
        <v>1</v>
      </c>
      <c r="J5" s="10">
        <f t="shared" si="2"/>
        <v>0.24</v>
      </c>
      <c r="K5" s="50">
        <f t="shared" si="3"/>
        <v>0.4898979485566356</v>
      </c>
      <c r="M5" s="1">
        <v>4</v>
      </c>
      <c r="N5" s="10">
        <v>25.4</v>
      </c>
      <c r="P5" s="1">
        <v>4</v>
      </c>
      <c r="Q5" s="10">
        <v>0.4898979485566356</v>
      </c>
    </row>
    <row r="6" spans="1:17">
      <c r="A6" s="58"/>
      <c r="B6" s="1">
        <v>5</v>
      </c>
      <c r="C6" s="14">
        <v>22</v>
      </c>
      <c r="D6" s="14">
        <v>22</v>
      </c>
      <c r="E6" s="9">
        <v>25</v>
      </c>
      <c r="F6" s="13">
        <v>17</v>
      </c>
      <c r="G6" s="14">
        <v>25</v>
      </c>
      <c r="H6" s="10">
        <f t="shared" si="0"/>
        <v>22.2</v>
      </c>
      <c r="I6" s="11">
        <f t="shared" si="1"/>
        <v>8</v>
      </c>
      <c r="J6" s="10">
        <f t="shared" si="2"/>
        <v>8.5599999999999987</v>
      </c>
      <c r="K6" s="50">
        <f t="shared" si="3"/>
        <v>2.9257477676655586</v>
      </c>
      <c r="M6" s="1">
        <v>5</v>
      </c>
      <c r="N6" s="10">
        <v>22.2</v>
      </c>
      <c r="P6" s="1">
        <v>5</v>
      </c>
      <c r="Q6" s="10">
        <v>2.9257477676655586</v>
      </c>
    </row>
    <row r="7" spans="1:17">
      <c r="A7" s="58"/>
      <c r="B7" s="1">
        <v>6</v>
      </c>
      <c r="C7" s="14">
        <v>23</v>
      </c>
      <c r="D7" s="13">
        <v>20</v>
      </c>
      <c r="E7" s="12">
        <v>26</v>
      </c>
      <c r="F7" s="14">
        <v>23</v>
      </c>
      <c r="G7" s="14">
        <v>23</v>
      </c>
      <c r="H7" s="10">
        <f t="shared" si="0"/>
        <v>23</v>
      </c>
      <c r="I7" s="11">
        <f t="shared" si="1"/>
        <v>6</v>
      </c>
      <c r="J7" s="10">
        <f t="shared" si="2"/>
        <v>3.6</v>
      </c>
      <c r="K7" s="50">
        <f t="shared" si="3"/>
        <v>1.8973665961010275</v>
      </c>
      <c r="M7" s="1">
        <v>6</v>
      </c>
      <c r="N7" s="10">
        <v>23</v>
      </c>
      <c r="P7" s="1">
        <v>6</v>
      </c>
      <c r="Q7" s="10">
        <v>1.8973665961010275</v>
      </c>
    </row>
    <row r="8" spans="1:17">
      <c r="A8" s="59"/>
      <c r="B8" s="1">
        <v>7</v>
      </c>
      <c r="C8" s="14">
        <v>25</v>
      </c>
      <c r="D8" s="14">
        <v>25</v>
      </c>
      <c r="E8" s="9">
        <v>27</v>
      </c>
      <c r="F8" s="14">
        <v>25</v>
      </c>
      <c r="G8" s="13">
        <v>18</v>
      </c>
      <c r="H8" s="10">
        <f t="shared" si="0"/>
        <v>24</v>
      </c>
      <c r="I8" s="11">
        <f t="shared" si="1"/>
        <v>9</v>
      </c>
      <c r="J8" s="10">
        <f t="shared" si="2"/>
        <v>9.6</v>
      </c>
      <c r="K8" s="50">
        <f t="shared" si="3"/>
        <v>3.0983866769659336</v>
      </c>
      <c r="M8" s="1">
        <v>7</v>
      </c>
      <c r="N8" s="10">
        <v>24</v>
      </c>
      <c r="P8" s="1">
        <v>7</v>
      </c>
      <c r="Q8" s="10">
        <v>3.0983866769659336</v>
      </c>
    </row>
    <row r="9" spans="1:17">
      <c r="A9" s="57" t="s">
        <v>48</v>
      </c>
      <c r="B9" s="1">
        <v>8</v>
      </c>
      <c r="C9" s="14">
        <v>24</v>
      </c>
      <c r="D9" s="14">
        <v>24</v>
      </c>
      <c r="E9" s="12">
        <v>28</v>
      </c>
      <c r="F9" s="13">
        <v>23</v>
      </c>
      <c r="G9" s="14">
        <v>25</v>
      </c>
      <c r="H9" s="10">
        <f t="shared" si="0"/>
        <v>24.8</v>
      </c>
      <c r="I9" s="11">
        <f t="shared" si="1"/>
        <v>5</v>
      </c>
      <c r="J9" s="10">
        <f t="shared" si="2"/>
        <v>2.96</v>
      </c>
      <c r="K9" s="50">
        <f t="shared" si="3"/>
        <v>1.7204650534085253</v>
      </c>
      <c r="M9" s="1">
        <v>8</v>
      </c>
      <c r="N9" s="10">
        <v>24.8</v>
      </c>
      <c r="P9" s="1">
        <v>8</v>
      </c>
      <c r="Q9" s="10">
        <v>1.7204650534085253</v>
      </c>
    </row>
    <row r="10" spans="1:17">
      <c r="A10" s="58"/>
      <c r="B10" s="1">
        <v>9</v>
      </c>
      <c r="C10" s="14">
        <v>19</v>
      </c>
      <c r="D10" s="13">
        <v>19</v>
      </c>
      <c r="E10" s="9">
        <v>29</v>
      </c>
      <c r="F10" s="14">
        <v>25</v>
      </c>
      <c r="G10" s="14">
        <v>24</v>
      </c>
      <c r="H10" s="10">
        <f t="shared" si="0"/>
        <v>23.2</v>
      </c>
      <c r="I10" s="11">
        <f t="shared" si="1"/>
        <v>10</v>
      </c>
      <c r="J10" s="10">
        <f t="shared" si="2"/>
        <v>14.559999999999999</v>
      </c>
      <c r="K10" s="50">
        <f t="shared" si="3"/>
        <v>3.8157568056677826</v>
      </c>
      <c r="M10" s="1">
        <v>9</v>
      </c>
      <c r="N10" s="10">
        <v>23.2</v>
      </c>
      <c r="P10" s="1">
        <v>9</v>
      </c>
      <c r="Q10" s="10">
        <v>3.8157568056677826</v>
      </c>
    </row>
    <row r="11" spans="1:17">
      <c r="A11" s="58"/>
      <c r="B11" s="1">
        <v>10</v>
      </c>
      <c r="C11" s="12">
        <v>30</v>
      </c>
      <c r="D11" s="14">
        <v>28</v>
      </c>
      <c r="E11" s="15">
        <v>30</v>
      </c>
      <c r="F11" s="14">
        <v>24</v>
      </c>
      <c r="G11" s="13">
        <v>19</v>
      </c>
      <c r="H11" s="10">
        <f t="shared" si="0"/>
        <v>26.2</v>
      </c>
      <c r="I11" s="11">
        <f t="shared" si="1"/>
        <v>11</v>
      </c>
      <c r="J11" s="10">
        <f t="shared" si="2"/>
        <v>17.759999999999998</v>
      </c>
      <c r="K11" s="50">
        <f t="shared" si="3"/>
        <v>4.2142615011410953</v>
      </c>
      <c r="M11" s="1">
        <v>10</v>
      </c>
      <c r="N11" s="10">
        <v>26.2</v>
      </c>
      <c r="P11" s="1">
        <v>10</v>
      </c>
      <c r="Q11" s="10">
        <v>4.2142615011410953</v>
      </c>
    </row>
    <row r="12" spans="1:17">
      <c r="A12" s="58"/>
      <c r="B12" s="1">
        <v>11</v>
      </c>
      <c r="C12" s="14">
        <v>27</v>
      </c>
      <c r="D12" s="12">
        <v>31</v>
      </c>
      <c r="E12" s="7">
        <v>31</v>
      </c>
      <c r="F12" s="13">
        <v>19</v>
      </c>
      <c r="G12" s="14">
        <v>28</v>
      </c>
      <c r="H12" s="10">
        <f t="shared" si="0"/>
        <v>27.2</v>
      </c>
      <c r="I12" s="11">
        <f t="shared" si="1"/>
        <v>12</v>
      </c>
      <c r="J12" s="10">
        <f t="shared" si="2"/>
        <v>19.36</v>
      </c>
      <c r="K12" s="50">
        <f t="shared" si="3"/>
        <v>4.4000000000000004</v>
      </c>
      <c r="M12" s="1">
        <v>11</v>
      </c>
      <c r="N12" s="10">
        <v>27.2</v>
      </c>
      <c r="P12" s="1">
        <v>11</v>
      </c>
      <c r="Q12" s="10">
        <v>4.4000000000000004</v>
      </c>
    </row>
    <row r="13" spans="1:17">
      <c r="A13" s="58"/>
      <c r="B13" s="28">
        <v>12</v>
      </c>
      <c r="C13" s="13">
        <v>30</v>
      </c>
      <c r="D13" s="14">
        <v>31</v>
      </c>
      <c r="E13" s="12">
        <v>32</v>
      </c>
      <c r="F13" s="14">
        <v>32</v>
      </c>
      <c r="G13" s="14">
        <v>31</v>
      </c>
      <c r="H13" s="10">
        <f t="shared" si="0"/>
        <v>31.2</v>
      </c>
      <c r="I13" s="11">
        <f t="shared" si="1"/>
        <v>2</v>
      </c>
      <c r="J13" s="10">
        <f t="shared" si="2"/>
        <v>0.55999999999999994</v>
      </c>
      <c r="K13" s="50">
        <f t="shared" si="3"/>
        <v>0.74833147735478822</v>
      </c>
      <c r="M13" s="40">
        <v>12</v>
      </c>
      <c r="N13" s="10">
        <v>31.2</v>
      </c>
      <c r="P13" s="40">
        <v>12</v>
      </c>
      <c r="Q13" s="10">
        <v>0.74833147735478822</v>
      </c>
    </row>
    <row r="14" spans="1:17">
      <c r="A14" s="58"/>
      <c r="B14" s="40">
        <v>13</v>
      </c>
      <c r="C14" s="14">
        <v>22</v>
      </c>
      <c r="D14" s="14">
        <v>22</v>
      </c>
      <c r="E14" s="9">
        <v>33</v>
      </c>
      <c r="F14" s="14">
        <v>31</v>
      </c>
      <c r="G14" s="13">
        <v>20</v>
      </c>
      <c r="H14" s="10">
        <f t="shared" si="0"/>
        <v>25.6</v>
      </c>
      <c r="I14" s="11">
        <f t="shared" si="1"/>
        <v>13</v>
      </c>
      <c r="J14" s="10">
        <f t="shared" si="2"/>
        <v>28.24</v>
      </c>
      <c r="K14" s="50">
        <f t="shared" si="3"/>
        <v>5.3141321022345691</v>
      </c>
      <c r="M14" s="40">
        <v>13</v>
      </c>
      <c r="N14" s="10">
        <v>25.6</v>
      </c>
      <c r="P14" s="40">
        <v>13</v>
      </c>
      <c r="Q14" s="10">
        <v>5.3141321022345691</v>
      </c>
    </row>
    <row r="15" spans="1:17">
      <c r="A15" s="59"/>
      <c r="B15" s="52">
        <v>14</v>
      </c>
      <c r="C15" s="14">
        <v>23</v>
      </c>
      <c r="D15" s="13">
        <v>19</v>
      </c>
      <c r="E15" s="15">
        <v>34</v>
      </c>
      <c r="F15" s="14">
        <v>20</v>
      </c>
      <c r="G15" s="12">
        <v>35</v>
      </c>
      <c r="H15" s="10">
        <f t="shared" si="0"/>
        <v>26.2</v>
      </c>
      <c r="I15" s="11">
        <f t="shared" si="1"/>
        <v>16</v>
      </c>
      <c r="J15" s="10">
        <f t="shared" si="2"/>
        <v>47.760000000000005</v>
      </c>
      <c r="K15" s="50">
        <f t="shared" si="3"/>
        <v>6.9108610172683989</v>
      </c>
      <c r="M15" s="40">
        <v>14</v>
      </c>
      <c r="N15" s="10">
        <v>26.2</v>
      </c>
      <c r="P15" s="40">
        <v>14</v>
      </c>
      <c r="Q15" s="10">
        <v>6.9108610172683989</v>
      </c>
    </row>
    <row r="16" spans="1:17">
      <c r="A16" s="57" t="s">
        <v>49</v>
      </c>
      <c r="B16" s="1">
        <v>15</v>
      </c>
      <c r="C16" s="14">
        <v>25</v>
      </c>
      <c r="D16" s="14">
        <v>25</v>
      </c>
      <c r="E16" s="9">
        <v>30</v>
      </c>
      <c r="F16" s="14">
        <v>22</v>
      </c>
      <c r="G16" s="13">
        <v>19</v>
      </c>
      <c r="H16" s="10">
        <f t="shared" si="0"/>
        <v>24.2</v>
      </c>
      <c r="I16" s="11">
        <f t="shared" si="1"/>
        <v>11</v>
      </c>
      <c r="J16" s="10">
        <f t="shared" si="2"/>
        <v>13.36</v>
      </c>
      <c r="K16" s="50">
        <f t="shared" si="3"/>
        <v>3.6551333764994132</v>
      </c>
      <c r="M16" s="1">
        <v>15</v>
      </c>
      <c r="N16" s="10">
        <v>24.2</v>
      </c>
      <c r="P16" s="1">
        <v>15</v>
      </c>
      <c r="Q16" s="10">
        <v>3.6551333764994132</v>
      </c>
    </row>
    <row r="17" spans="1:17">
      <c r="A17" s="58"/>
      <c r="B17" s="1">
        <v>16</v>
      </c>
      <c r="C17" s="14">
        <v>24</v>
      </c>
      <c r="D17" s="14">
        <v>24</v>
      </c>
      <c r="E17" s="12">
        <v>32</v>
      </c>
      <c r="F17" s="13">
        <v>19</v>
      </c>
      <c r="G17" s="14">
        <v>25</v>
      </c>
      <c r="H17" s="10">
        <f t="shared" si="0"/>
        <v>24.8</v>
      </c>
      <c r="I17" s="11">
        <f t="shared" si="1"/>
        <v>13</v>
      </c>
      <c r="J17" s="10">
        <f t="shared" si="2"/>
        <v>17.36</v>
      </c>
      <c r="K17" s="50">
        <f t="shared" si="3"/>
        <v>4.1665333311999317</v>
      </c>
      <c r="M17" s="1">
        <v>16</v>
      </c>
      <c r="N17" s="10">
        <v>24.8</v>
      </c>
      <c r="P17" s="1">
        <v>16</v>
      </c>
      <c r="Q17" s="10">
        <v>4.1665333311999317</v>
      </c>
    </row>
    <row r="18" spans="1:17">
      <c r="A18" s="58"/>
      <c r="B18" s="1">
        <v>17</v>
      </c>
      <c r="C18" s="13">
        <v>19</v>
      </c>
      <c r="D18" s="14">
        <v>22</v>
      </c>
      <c r="E18" s="16">
        <v>24</v>
      </c>
      <c r="F18" s="14">
        <v>25</v>
      </c>
      <c r="G18" s="12">
        <v>29</v>
      </c>
      <c r="H18" s="10">
        <f t="shared" si="0"/>
        <v>23.8</v>
      </c>
      <c r="I18" s="11">
        <f t="shared" si="1"/>
        <v>10</v>
      </c>
      <c r="J18" s="10">
        <f t="shared" si="2"/>
        <v>10.959999999999999</v>
      </c>
      <c r="K18" s="50">
        <f t="shared" si="3"/>
        <v>3.3105890714493698</v>
      </c>
      <c r="M18" s="1">
        <v>17</v>
      </c>
      <c r="N18" s="10">
        <v>23.8</v>
      </c>
      <c r="P18" s="1">
        <v>17</v>
      </c>
      <c r="Q18" s="10">
        <v>3.3105890714493698</v>
      </c>
    </row>
    <row r="19" spans="1:17">
      <c r="A19" s="58"/>
      <c r="B19" s="1">
        <v>18</v>
      </c>
      <c r="C19" s="14">
        <v>25</v>
      </c>
      <c r="D19" s="13">
        <v>22</v>
      </c>
      <c r="E19" s="12">
        <v>31</v>
      </c>
      <c r="F19" s="14">
        <v>24</v>
      </c>
      <c r="G19" s="14">
        <v>22</v>
      </c>
      <c r="H19" s="10">
        <f t="shared" si="0"/>
        <v>24.8</v>
      </c>
      <c r="I19" s="11">
        <f t="shared" si="1"/>
        <v>9</v>
      </c>
      <c r="J19" s="10">
        <f t="shared" si="2"/>
        <v>10.959999999999999</v>
      </c>
      <c r="K19" s="50">
        <f t="shared" si="3"/>
        <v>3.3105890714493698</v>
      </c>
      <c r="M19" s="1">
        <v>18</v>
      </c>
      <c r="N19" s="10">
        <v>24.8</v>
      </c>
      <c r="P19" s="1">
        <v>18</v>
      </c>
      <c r="Q19" s="10">
        <v>3.3105890714493698</v>
      </c>
    </row>
    <row r="20" spans="1:17">
      <c r="A20" s="58"/>
      <c r="B20" s="28">
        <v>19</v>
      </c>
      <c r="C20" s="13">
        <v>17</v>
      </c>
      <c r="D20" s="14">
        <v>19</v>
      </c>
      <c r="E20" s="14">
        <v>20</v>
      </c>
      <c r="F20" s="14">
        <v>21</v>
      </c>
      <c r="G20" s="12">
        <v>22</v>
      </c>
      <c r="H20" s="10">
        <f t="shared" si="0"/>
        <v>19.8</v>
      </c>
      <c r="I20" s="11">
        <f t="shared" si="1"/>
        <v>5</v>
      </c>
      <c r="J20" s="10">
        <f t="shared" si="2"/>
        <v>2.96</v>
      </c>
      <c r="K20" s="50">
        <f t="shared" si="3"/>
        <v>1.7204650534085253</v>
      </c>
      <c r="M20" s="40">
        <v>19</v>
      </c>
      <c r="N20" s="10">
        <v>19.8</v>
      </c>
      <c r="P20" s="40">
        <v>19</v>
      </c>
      <c r="Q20" s="10">
        <v>1.7204650534085253</v>
      </c>
    </row>
    <row r="21" spans="1:17">
      <c r="A21" s="58"/>
      <c r="B21" s="1">
        <v>20</v>
      </c>
      <c r="C21" s="14">
        <v>25</v>
      </c>
      <c r="D21" s="12">
        <v>28</v>
      </c>
      <c r="E21" s="7">
        <v>27</v>
      </c>
      <c r="F21" s="14">
        <v>26</v>
      </c>
      <c r="G21" s="13">
        <v>19</v>
      </c>
      <c r="H21" s="10">
        <f t="shared" si="0"/>
        <v>25</v>
      </c>
      <c r="I21" s="11">
        <f t="shared" si="1"/>
        <v>9</v>
      </c>
      <c r="J21" s="10">
        <f t="shared" si="2"/>
        <v>10</v>
      </c>
      <c r="K21" s="50">
        <f t="shared" si="3"/>
        <v>3.1622776601683795</v>
      </c>
      <c r="M21" s="1">
        <v>20</v>
      </c>
      <c r="N21" s="10">
        <v>25</v>
      </c>
      <c r="P21" s="1">
        <v>20</v>
      </c>
      <c r="Q21" s="10">
        <v>3.1622776601683795</v>
      </c>
    </row>
    <row r="22" spans="1:17" ht="12" thickBot="1">
      <c r="A22" s="59"/>
      <c r="B22" s="1">
        <v>21</v>
      </c>
      <c r="C22" s="14">
        <v>23</v>
      </c>
      <c r="D22" s="14">
        <v>25</v>
      </c>
      <c r="E22" s="12">
        <v>26</v>
      </c>
      <c r="F22" s="13">
        <v>18</v>
      </c>
      <c r="G22" s="14">
        <v>28</v>
      </c>
      <c r="H22" s="42">
        <f t="shared" si="0"/>
        <v>24</v>
      </c>
      <c r="I22" s="43">
        <f t="shared" si="1"/>
        <v>10</v>
      </c>
      <c r="J22" s="42">
        <f t="shared" si="2"/>
        <v>11.6</v>
      </c>
      <c r="K22" s="50">
        <f t="shared" si="3"/>
        <v>3.40587727318528</v>
      </c>
      <c r="M22" s="1">
        <v>21</v>
      </c>
      <c r="N22" s="10">
        <v>24</v>
      </c>
      <c r="P22" s="1">
        <v>21</v>
      </c>
      <c r="Q22" s="10">
        <v>3.40587727318528</v>
      </c>
    </row>
    <row r="23" spans="1:17" ht="12" thickBot="1">
      <c r="F23" s="17" t="s">
        <v>4</v>
      </c>
      <c r="G23" s="18"/>
      <c r="H23" s="51">
        <f>SUM(H2:H22)/21</f>
        <v>24.466666666666665</v>
      </c>
      <c r="I23" s="20">
        <f>SUM(I2:I22)/21</f>
        <v>8.4285714285714288</v>
      </c>
      <c r="J23" s="20">
        <f>SUM(J2:J22)/21</f>
        <v>11.531428571428572</v>
      </c>
      <c r="K23" s="45">
        <f>SUM(K2:K22)/21</f>
        <v>3.0480616711399531</v>
      </c>
    </row>
    <row r="24" spans="1:17">
      <c r="Q24" s="49"/>
    </row>
    <row r="25" spans="1:17">
      <c r="G25" s="18"/>
      <c r="N25" s="30"/>
      <c r="Q25" s="49"/>
    </row>
    <row r="26" spans="1:17">
      <c r="N26" s="30"/>
    </row>
    <row r="27" spans="1:17">
      <c r="N27" s="30"/>
    </row>
    <row r="28" spans="1:17">
      <c r="N28" s="30"/>
    </row>
    <row r="29" spans="1:17">
      <c r="N29" s="30"/>
    </row>
    <row r="30" spans="1:17">
      <c r="N30" s="30"/>
    </row>
    <row r="31" spans="1:17">
      <c r="N31" s="30"/>
    </row>
    <row r="32" spans="1:17">
      <c r="N32" s="30"/>
    </row>
    <row r="33" spans="14:14">
      <c r="N33" s="30"/>
    </row>
    <row r="34" spans="14:14">
      <c r="N34" s="30"/>
    </row>
    <row r="35" spans="14:14">
      <c r="N35" s="30"/>
    </row>
    <row r="36" spans="14:14">
      <c r="N36" s="30"/>
    </row>
    <row r="37" spans="14:14">
      <c r="N37" s="30"/>
    </row>
    <row r="38" spans="14:14">
      <c r="N38" s="30"/>
    </row>
    <row r="39" spans="14:14">
      <c r="N39" s="30"/>
    </row>
    <row r="40" spans="14:14">
      <c r="N40" s="30"/>
    </row>
    <row r="41" spans="14:14">
      <c r="N41" s="30"/>
    </row>
    <row r="42" spans="14:14">
      <c r="N42" s="30"/>
    </row>
    <row r="43" spans="14:14">
      <c r="N43" s="30"/>
    </row>
    <row r="44" spans="14:14">
      <c r="N44" s="30"/>
    </row>
    <row r="45" spans="14:14">
      <c r="N45" s="30"/>
    </row>
    <row r="46" spans="14:14">
      <c r="N46" s="30"/>
    </row>
    <row r="47" spans="14:14">
      <c r="N47" s="30"/>
    </row>
    <row r="48" spans="14:14">
      <c r="N48" s="30"/>
    </row>
    <row r="50" spans="1:8">
      <c r="B50" s="22" t="s">
        <v>23</v>
      </c>
      <c r="C50" s="6" t="s">
        <v>30</v>
      </c>
      <c r="E50" s="22" t="s">
        <v>31</v>
      </c>
      <c r="F50" s="6" t="s">
        <v>38</v>
      </c>
      <c r="H50" s="6">
        <f>3/(0.94*5^(1/2))</f>
        <v>1.4272774324466744</v>
      </c>
    </row>
    <row r="51" spans="1:8">
      <c r="B51" s="22" t="s">
        <v>23</v>
      </c>
      <c r="C51" s="6" t="s">
        <v>24</v>
      </c>
    </row>
    <row r="52" spans="1:8">
      <c r="B52" s="44" t="s">
        <v>23</v>
      </c>
      <c r="C52" s="46">
        <f>H23+H50*K23</f>
        <v>28.817096302590418</v>
      </c>
    </row>
    <row r="53" spans="1:8">
      <c r="B53" s="22"/>
    </row>
    <row r="54" spans="1:8">
      <c r="B54" s="44" t="s">
        <v>25</v>
      </c>
      <c r="C54" s="46">
        <f>H23</f>
        <v>24.466666666666665</v>
      </c>
      <c r="F54" s="22" t="s">
        <v>26</v>
      </c>
      <c r="G54" s="6" t="s">
        <v>32</v>
      </c>
    </row>
    <row r="55" spans="1:8">
      <c r="B55" s="22"/>
      <c r="F55" s="22" t="s">
        <v>26</v>
      </c>
      <c r="G55" s="6" t="s">
        <v>27</v>
      </c>
    </row>
    <row r="56" spans="1:8">
      <c r="B56" s="22"/>
      <c r="F56" s="44" t="s">
        <v>26</v>
      </c>
      <c r="G56" s="46">
        <f>H23-H50*K23</f>
        <v>20.116237030742912</v>
      </c>
    </row>
    <row r="57" spans="1:8">
      <c r="B57" s="22"/>
    </row>
    <row r="58" spans="1:8">
      <c r="A58" s="27" t="s">
        <v>44</v>
      </c>
    </row>
    <row r="84" spans="1:11">
      <c r="B84" s="22" t="s">
        <v>23</v>
      </c>
      <c r="C84" s="6" t="s">
        <v>33</v>
      </c>
      <c r="E84" s="22" t="s">
        <v>34</v>
      </c>
      <c r="F84" s="6" t="s">
        <v>45</v>
      </c>
      <c r="K84" s="17">
        <f>1+3*((1-J87^2)/J87^2)^(1/2)</f>
        <v>2.0888546027169355</v>
      </c>
    </row>
    <row r="85" spans="1:11">
      <c r="E85" s="22" t="s">
        <v>34</v>
      </c>
      <c r="F85" s="49">
        <f>K84</f>
        <v>2.0888546027169355</v>
      </c>
    </row>
    <row r="86" spans="1:11">
      <c r="B86" s="22" t="s">
        <v>23</v>
      </c>
      <c r="C86" s="6" t="s">
        <v>39</v>
      </c>
    </row>
    <row r="87" spans="1:11">
      <c r="B87" s="44" t="s">
        <v>23</v>
      </c>
      <c r="C87" s="47">
        <f>F85*K23</f>
        <v>6.3669576511257651</v>
      </c>
      <c r="H87" s="6" t="s">
        <v>46</v>
      </c>
      <c r="I87" s="22"/>
      <c r="J87" s="48">
        <v>0.94</v>
      </c>
    </row>
    <row r="88" spans="1:11">
      <c r="E88" s="22" t="s">
        <v>17</v>
      </c>
      <c r="F88" s="6" t="s">
        <v>28</v>
      </c>
    </row>
    <row r="89" spans="1:11">
      <c r="E89" s="44" t="s">
        <v>17</v>
      </c>
      <c r="F89" s="47">
        <f>K23</f>
        <v>3.0480616711399531</v>
      </c>
    </row>
    <row r="91" spans="1:11">
      <c r="B91" s="22" t="s">
        <v>26</v>
      </c>
      <c r="C91" s="6" t="s">
        <v>40</v>
      </c>
      <c r="E91" s="22" t="s">
        <v>29</v>
      </c>
      <c r="F91" s="6" t="s">
        <v>41</v>
      </c>
      <c r="I91" s="22"/>
      <c r="J91" s="48"/>
    </row>
    <row r="92" spans="1:11">
      <c r="B92" s="22"/>
      <c r="E92" s="22" t="s">
        <v>29</v>
      </c>
      <c r="F92" s="48">
        <v>0</v>
      </c>
      <c r="G92" s="6" t="s">
        <v>35</v>
      </c>
    </row>
    <row r="93" spans="1:11">
      <c r="B93" s="22" t="s">
        <v>26</v>
      </c>
      <c r="C93" s="6" t="s">
        <v>36</v>
      </c>
    </row>
    <row r="94" spans="1:11">
      <c r="B94" s="44" t="s">
        <v>26</v>
      </c>
      <c r="C94" s="47">
        <f>F92*K23</f>
        <v>0</v>
      </c>
    </row>
    <row r="96" spans="1:11">
      <c r="A96" s="27" t="s">
        <v>37</v>
      </c>
    </row>
  </sheetData>
  <mergeCells count="3">
    <mergeCell ref="A2:A8"/>
    <mergeCell ref="A9:A15"/>
    <mergeCell ref="A16:A22"/>
  </mergeCells>
  <phoneticPr fontId="0" type="noConversion"/>
  <pageMargins left="0.75" right="0.75" top="0.28000000000000003" bottom="0.25" header="0" footer="0"/>
  <pageSetup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 X-R</vt:lpstr>
      <vt:lpstr>GRAF X-S</vt:lpstr>
      <vt:lpstr>Hoja1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Hugo Oviedo</cp:lastModifiedBy>
  <cp:lastPrinted>2014-06-12T22:16:07Z</cp:lastPrinted>
  <dcterms:created xsi:type="dcterms:W3CDTF">2010-06-22T21:37:49Z</dcterms:created>
  <dcterms:modified xsi:type="dcterms:W3CDTF">2016-06-22T16:46:03Z</dcterms:modified>
</cp:coreProperties>
</file>