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3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ENCIA\DIRECC_SISTEMAS\G_2016\"/>
    </mc:Choice>
  </mc:AlternateContent>
  <bookViews>
    <workbookView xWindow="600" yWindow="105" windowWidth="10335" windowHeight="4815"/>
  </bookViews>
  <sheets>
    <sheet name="CUADROS" sheetId="1" r:id="rId1"/>
    <sheet name="COSTOS" sheetId="2" r:id="rId2"/>
    <sheet name="grafico" sheetId="4" r:id="rId3"/>
    <sheet name="ANALISIS" sheetId="5" r:id="rId4"/>
  </sheets>
  <externalReferences>
    <externalReference r:id="rId5"/>
  </externalReferences>
  <calcPr calcId="162913"/>
</workbook>
</file>

<file path=xl/calcChain.xml><?xml version="1.0" encoding="utf-8"?>
<calcChain xmlns="http://schemas.openxmlformats.org/spreadsheetml/2006/main">
  <c r="D77" i="1" l="1"/>
  <c r="E15" i="1"/>
  <c r="G5" i="2" l="1"/>
  <c r="G6" i="2" s="1"/>
  <c r="F25" i="2"/>
  <c r="D69" i="1"/>
  <c r="D70" i="1"/>
  <c r="D71" i="1" s="1"/>
  <c r="D67" i="1"/>
  <c r="D45" i="1"/>
  <c r="D44" i="1"/>
  <c r="D42" i="1"/>
  <c r="D46" i="1" s="1"/>
  <c r="D60" i="1" s="1"/>
  <c r="E37" i="1"/>
  <c r="E36" i="1"/>
  <c r="E38" i="1" s="1"/>
  <c r="D59" i="1" s="1"/>
  <c r="D63" i="1" s="1"/>
  <c r="E35" i="1"/>
  <c r="E30" i="1"/>
  <c r="F30" i="1" s="1"/>
  <c r="E31" i="1"/>
  <c r="F31" i="1" s="1"/>
  <c r="E29" i="1"/>
  <c r="F29" i="1" s="1"/>
  <c r="E22" i="1"/>
  <c r="F22" i="1" s="1"/>
  <c r="E23" i="1"/>
  <c r="F23" i="1" s="1"/>
  <c r="E24" i="1"/>
  <c r="F24" i="1" s="1"/>
  <c r="E21" i="1"/>
  <c r="F21" i="1" s="1"/>
  <c r="E17" i="1"/>
  <c r="E16" i="1"/>
  <c r="E18" i="1" s="1"/>
  <c r="D56" i="1" s="1"/>
  <c r="F9" i="1"/>
  <c r="F11" i="1"/>
  <c r="G11" i="1" s="1"/>
  <c r="H11" i="1" s="1"/>
  <c r="F10" i="1"/>
  <c r="G10" i="1" s="1"/>
  <c r="H10" i="1" s="1"/>
  <c r="G9" i="1"/>
  <c r="H9" i="1" s="1"/>
  <c r="F8" i="1"/>
  <c r="G8" i="1" s="1"/>
  <c r="H8" i="1" s="1"/>
  <c r="F7" i="1"/>
  <c r="G7" i="1" s="1"/>
  <c r="H7" i="1" s="1"/>
  <c r="F32" i="1" l="1"/>
  <c r="D58" i="1" s="1"/>
  <c r="H6" i="2"/>
  <c r="G7" i="2"/>
  <c r="H5" i="2"/>
  <c r="F25" i="1"/>
  <c r="D57" i="1" s="1"/>
  <c r="H12" i="1"/>
  <c r="D55" i="1" s="1"/>
  <c r="G8" i="2" l="1"/>
  <c r="H7" i="2"/>
  <c r="D61" i="1"/>
  <c r="D62" i="1"/>
  <c r="G9" i="2" l="1"/>
  <c r="H8" i="2"/>
  <c r="D64" i="1"/>
  <c r="G10" i="2" l="1"/>
  <c r="H9" i="2"/>
  <c r="D66" i="1"/>
  <c r="D73" i="1"/>
  <c r="D74" i="1" s="1"/>
  <c r="D76" i="1" s="1"/>
  <c r="G11" i="2" l="1"/>
  <c r="H10" i="2"/>
  <c r="G12" i="2" l="1"/>
  <c r="H11" i="2"/>
  <c r="G13" i="2" l="1"/>
  <c r="H12" i="2"/>
  <c r="G14" i="2" l="1"/>
  <c r="H13" i="2"/>
  <c r="G15" i="2" l="1"/>
  <c r="H14" i="2"/>
  <c r="G16" i="2" l="1"/>
  <c r="H15" i="2"/>
  <c r="G17" i="2" l="1"/>
  <c r="H16" i="2"/>
  <c r="G18" i="2" l="1"/>
  <c r="H17" i="2"/>
  <c r="G19" i="2" l="1"/>
  <c r="H18" i="2"/>
  <c r="G20" i="2" l="1"/>
  <c r="H19" i="2"/>
  <c r="G21" i="2" l="1"/>
  <c r="H20" i="2"/>
  <c r="G22" i="2" l="1"/>
  <c r="H21" i="2"/>
  <c r="G23" i="2" l="1"/>
  <c r="H22" i="2"/>
  <c r="G24" i="2" l="1"/>
  <c r="H24" i="2" s="1"/>
  <c r="H23" i="2"/>
</calcChain>
</file>

<file path=xl/sharedStrings.xml><?xml version="1.0" encoding="utf-8"?>
<sst xmlns="http://schemas.openxmlformats.org/spreadsheetml/2006/main" count="285" uniqueCount="141">
  <si>
    <r>
      <t>1.</t>
    </r>
    <r>
      <rPr>
        <b/>
        <sz val="7"/>
        <color theme="1"/>
        <rFont val="Times New Roman"/>
        <family val="1"/>
      </rPr>
      <t xml:space="preserve">        </t>
    </r>
    <r>
      <rPr>
        <b/>
        <sz val="10"/>
        <color theme="1"/>
        <rFont val="Arial Narrow"/>
        <family val="2"/>
      </rPr>
      <t>INVERSIONES</t>
    </r>
  </si>
  <si>
    <t>item</t>
  </si>
  <si>
    <t>equipo</t>
  </si>
  <si>
    <t xml:space="preserve">vida util (años) </t>
  </si>
  <si>
    <t>Precio US$</t>
  </si>
  <si>
    <t>valor residual US$</t>
  </si>
  <si>
    <t>valor reposic. US$</t>
  </si>
  <si>
    <t>depreciac/año US$</t>
  </si>
  <si>
    <t>depreciac/mes Bs.</t>
  </si>
  <si>
    <t>a</t>
  </si>
  <si>
    <t>edificios, oficinas, instalaciones</t>
  </si>
  <si>
    <t>b</t>
  </si>
  <si>
    <t>equipamiento, maquinaria</t>
  </si>
  <si>
    <t>c</t>
  </si>
  <si>
    <t>hornos solares de secado</t>
  </si>
  <si>
    <t>d</t>
  </si>
  <si>
    <t>camión de 5 ton.</t>
  </si>
  <si>
    <t>e</t>
  </si>
  <si>
    <t>Equipos de oficina</t>
  </si>
  <si>
    <t>total 1 Bs.</t>
  </si>
  <si>
    <r>
      <t>2.</t>
    </r>
    <r>
      <rPr>
        <b/>
        <sz val="7"/>
        <color theme="1"/>
        <rFont val="Times New Roman"/>
        <family val="1"/>
      </rPr>
      <t xml:space="preserve">        </t>
    </r>
    <r>
      <rPr>
        <b/>
        <sz val="10"/>
        <color theme="1"/>
        <rFont val="Arial Narrow"/>
        <family val="2"/>
      </rPr>
      <t>COSTO MATERIA PRIMA</t>
    </r>
  </si>
  <si>
    <t>detalle</t>
  </si>
  <si>
    <t>cant.</t>
  </si>
  <si>
    <t>precio unit.</t>
  </si>
  <si>
    <t>Costo total/mes Bs</t>
  </si>
  <si>
    <t>carne para procesar en Kgs/mes</t>
  </si>
  <si>
    <t xml:space="preserve"> b</t>
  </si>
  <si>
    <t>insumos (sal, conservantes)</t>
  </si>
  <si>
    <t>2 Bs/kg</t>
  </si>
  <si>
    <t>faenado del ganado (llamas)</t>
  </si>
  <si>
    <t>50 Bs/uniid</t>
  </si>
  <si>
    <t>total 2 Bs</t>
  </si>
  <si>
    <r>
      <t>3.</t>
    </r>
    <r>
      <rPr>
        <b/>
        <sz val="7"/>
        <color theme="1"/>
        <rFont val="Times New Roman"/>
        <family val="1"/>
      </rPr>
      <t xml:space="preserve">        </t>
    </r>
    <r>
      <rPr>
        <b/>
        <sz val="10"/>
        <color theme="1"/>
        <rFont val="Arial Narrow"/>
        <family val="2"/>
      </rPr>
      <t>RECURSOS HUMANOS</t>
    </r>
  </si>
  <si>
    <t>cantidad</t>
  </si>
  <si>
    <t>salario/mes Bs</t>
  </si>
  <si>
    <t>costo empresa/Bs</t>
  </si>
  <si>
    <t>Costo/mes Bs.</t>
  </si>
  <si>
    <t>Operarios (obreros)</t>
  </si>
  <si>
    <t>faenadores</t>
  </si>
  <si>
    <t>Ing. Veterinario - gerente</t>
  </si>
  <si>
    <t>ing. Comercial Jr.</t>
  </si>
  <si>
    <t>personal administrativo</t>
  </si>
  <si>
    <t>total  3 Bs.</t>
  </si>
  <si>
    <t>Bs/unid.</t>
  </si>
  <si>
    <t>Bs/mes</t>
  </si>
  <si>
    <t>venta de lana y cuero</t>
  </si>
  <si>
    <t>Bs.</t>
  </si>
  <si>
    <t>energía eléctrica</t>
  </si>
  <si>
    <t xml:space="preserve">certif. De inocuidad se tramita 1 vez/año  </t>
  </si>
  <si>
    <t xml:space="preserve">servicios básicos </t>
  </si>
  <si>
    <r>
      <t>PRACTICA:</t>
    </r>
    <r>
      <rPr>
        <sz val="10"/>
        <color theme="1"/>
        <rFont val="Arial Narrow"/>
        <family val="2"/>
      </rPr>
      <t xml:space="preserve">  Se produce carne deshidratada en Turco – Oruro para exportar al mercado de España.  El contrato es para suministro por  2 años y el producto se requiere máximo en 3 meses. La capacidad de procesamiento de la planta es de 3000 kgs./ mes. Los datos del proyecto estan dados en letras negras.</t>
    </r>
  </si>
  <si>
    <t>SOLUCION: la solución esta dada en letras rojas.</t>
  </si>
  <si>
    <r>
      <t>3.</t>
    </r>
    <r>
      <rPr>
        <b/>
        <sz val="7"/>
        <color theme="1"/>
        <rFont val="Times New Roman"/>
        <family val="1"/>
      </rPr>
      <t xml:space="preserve">        </t>
    </r>
    <r>
      <rPr>
        <b/>
        <sz val="10"/>
        <color theme="1"/>
        <rFont val="Arial Narrow"/>
        <family val="2"/>
      </rPr>
      <t>RECURSOS HUMANOS - MOD</t>
    </r>
  </si>
  <si>
    <t>clasificadores</t>
  </si>
  <si>
    <t>embasadores</t>
  </si>
  <si>
    <r>
      <t>4.</t>
    </r>
    <r>
      <rPr>
        <b/>
        <sz val="7"/>
        <color theme="1"/>
        <rFont val="Times New Roman"/>
        <family val="1"/>
      </rPr>
      <t xml:space="preserve">        </t>
    </r>
    <r>
      <rPr>
        <b/>
        <sz val="10"/>
        <color theme="1"/>
        <rFont val="Arial Narrow"/>
        <family val="2"/>
      </rPr>
      <t>RECURSOS HUMANOS - MOI</t>
    </r>
  </si>
  <si>
    <t>total 4 Bs</t>
  </si>
  <si>
    <r>
      <t>5.</t>
    </r>
    <r>
      <rPr>
        <b/>
        <sz val="7"/>
        <color theme="1"/>
        <rFont val="Times New Roman"/>
        <family val="1"/>
      </rPr>
      <t xml:space="preserve">        </t>
    </r>
    <r>
      <rPr>
        <b/>
        <sz val="10"/>
        <color theme="1"/>
        <rFont val="Arial Narrow"/>
        <family val="2"/>
      </rPr>
      <t>INGRESOS OPERATIVOS POR VENTAS</t>
    </r>
  </si>
  <si>
    <r>
      <t>6.</t>
    </r>
    <r>
      <rPr>
        <b/>
        <sz val="7"/>
        <color theme="1"/>
        <rFont val="Times New Roman"/>
        <family val="1"/>
      </rPr>
      <t xml:space="preserve">        </t>
    </r>
    <r>
      <rPr>
        <b/>
        <sz val="10"/>
        <color theme="1"/>
        <rFont val="Arial Narrow"/>
        <family val="2"/>
      </rPr>
      <t>COSTOS OPERATIVOS</t>
    </r>
  </si>
  <si>
    <t>venta de abono en qq</t>
  </si>
  <si>
    <t>venta de visceras y huesos en kgs.</t>
  </si>
  <si>
    <t>sellado al vacío.</t>
  </si>
  <si>
    <t xml:space="preserve"> 0,5 Bs/kg</t>
  </si>
  <si>
    <t>capacitaciones Bs/año</t>
  </si>
  <si>
    <t>total 5</t>
  </si>
  <si>
    <t> Total 6</t>
  </si>
  <si>
    <r>
      <t>8.</t>
    </r>
    <r>
      <rPr>
        <b/>
        <sz val="7"/>
        <color theme="1"/>
        <rFont val="Times New Roman"/>
        <family val="1"/>
      </rPr>
      <t xml:space="preserve">        </t>
    </r>
    <r>
      <rPr>
        <b/>
        <sz val="10"/>
        <color theme="1"/>
        <rFont val="Arial Narrow"/>
        <family val="2"/>
      </rPr>
      <t>IMPUESTOS Y TASAS = 6%  DE 5</t>
    </r>
  </si>
  <si>
    <t>SOLUCION:</t>
  </si>
  <si>
    <t>1.-</t>
  </si>
  <si>
    <t>Llenamos las casillas con numeros rojos según formulas que estan en el excel.</t>
  </si>
  <si>
    <t>2.-</t>
  </si>
  <si>
    <t>RESUMEN COSTOS:</t>
  </si>
  <si>
    <t>TOTAL Bs.</t>
  </si>
  <si>
    <t>8. IMPUESTOS Y TASAS</t>
  </si>
  <si>
    <t>7. GASTOS ADMINISTRATIVOS</t>
  </si>
  <si>
    <r>
      <t>1.</t>
    </r>
    <r>
      <rPr>
        <sz val="7"/>
        <color rgb="FFFF0000"/>
        <rFont val="Times New Roman"/>
        <family val="1"/>
      </rPr>
      <t xml:space="preserve">        </t>
    </r>
    <r>
      <rPr>
        <sz val="10"/>
        <color rgb="FFFF0000"/>
        <rFont val="Arial Narrow"/>
        <family val="2"/>
      </rPr>
      <t>INVERSIONES</t>
    </r>
  </si>
  <si>
    <r>
      <t>2.</t>
    </r>
    <r>
      <rPr>
        <sz val="7"/>
        <color rgb="FFFF0000"/>
        <rFont val="Times New Roman"/>
        <family val="1"/>
      </rPr>
      <t xml:space="preserve">        </t>
    </r>
    <r>
      <rPr>
        <sz val="10"/>
        <color rgb="FFFF0000"/>
        <rFont val="Arial Narrow"/>
        <family val="2"/>
      </rPr>
      <t>COSTO MATERIA PRIMA</t>
    </r>
  </si>
  <si>
    <r>
      <t>3.</t>
    </r>
    <r>
      <rPr>
        <sz val="7"/>
        <color rgb="FFFF0000"/>
        <rFont val="Times New Roman"/>
        <family val="1"/>
      </rPr>
      <t xml:space="preserve">        </t>
    </r>
    <r>
      <rPr>
        <sz val="10"/>
        <color rgb="FFFF0000"/>
        <rFont val="Arial Narrow"/>
        <family val="2"/>
      </rPr>
      <t>RECURSOS HUMANOS - MOD</t>
    </r>
  </si>
  <si>
    <r>
      <t>4.</t>
    </r>
    <r>
      <rPr>
        <sz val="7"/>
        <color rgb="FFFF0000"/>
        <rFont val="Times New Roman"/>
        <family val="1"/>
      </rPr>
      <t xml:space="preserve">        </t>
    </r>
    <r>
      <rPr>
        <sz val="10"/>
        <color rgb="FFFF0000"/>
        <rFont val="Arial Narrow"/>
        <family val="2"/>
      </rPr>
      <t>RECURSOS HUMANOS - MOI</t>
    </r>
  </si>
  <si>
    <r>
      <t>5.</t>
    </r>
    <r>
      <rPr>
        <sz val="7"/>
        <color rgb="FFFF0000"/>
        <rFont val="Times New Roman"/>
        <family val="1"/>
      </rPr>
      <t xml:space="preserve">        </t>
    </r>
    <r>
      <rPr>
        <sz val="10"/>
        <color rgb="FFFF0000"/>
        <rFont val="Arial Narrow"/>
        <family val="2"/>
      </rPr>
      <t>INGRESOS OPERATIVOS POR VENTAS</t>
    </r>
  </si>
  <si>
    <r>
      <t>6.</t>
    </r>
    <r>
      <rPr>
        <sz val="7"/>
        <color rgb="FFFF0000"/>
        <rFont val="Times New Roman"/>
        <family val="1"/>
      </rPr>
      <t xml:space="preserve">        </t>
    </r>
    <r>
      <rPr>
        <sz val="10"/>
        <color rgb="FFFF0000"/>
        <rFont val="Arial Narrow"/>
        <family val="2"/>
      </rPr>
      <t>COSTOS OPERATIVOS</t>
    </r>
  </si>
  <si>
    <t>A)</t>
  </si>
  <si>
    <t>Costo unitario exwork</t>
  </si>
  <si>
    <t>Bs/kg</t>
  </si>
  <si>
    <t>Cantidad de contenedores necesarios:</t>
  </si>
  <si>
    <t>B.1)</t>
  </si>
  <si>
    <t>B.2)</t>
  </si>
  <si>
    <t>Costos de transporte:</t>
  </si>
  <si>
    <t xml:space="preserve"> - camión Or-Cbba.</t>
  </si>
  <si>
    <t xml:space="preserve"> - avión Cbba.-Madrid</t>
  </si>
  <si>
    <t>COSTO TOTAL PUESTO EN MADRID Bs.</t>
  </si>
  <si>
    <t>COSTO TOT. POR KG. PUESTO EN MADRID Bs.</t>
  </si>
  <si>
    <t>C)</t>
  </si>
  <si>
    <t>PRECIO DE VENTA:</t>
  </si>
  <si>
    <t>Se planifica una ganancia del 50% Bs.</t>
  </si>
  <si>
    <r>
      <t>7.</t>
    </r>
    <r>
      <rPr>
        <b/>
        <sz val="7"/>
        <color theme="1"/>
        <rFont val="Times New Roman"/>
        <family val="1"/>
      </rPr>
      <t xml:space="preserve">        </t>
    </r>
    <r>
      <rPr>
        <b/>
        <sz val="10"/>
        <color theme="1"/>
        <rFont val="Arial Narrow"/>
        <family val="2"/>
      </rPr>
      <t>GASTOS ADMINISTRATIVOS = 5% DE 2+3+4+5</t>
    </r>
  </si>
  <si>
    <t>D)</t>
  </si>
  <si>
    <t>E)</t>
  </si>
  <si>
    <t>EJEMPLO - DETERMINACION DE COSTOS EXPORTACION DE CHARQUE DE LLAMA.</t>
  </si>
  <si>
    <t>H. Oviedo B - DOCENTE</t>
  </si>
  <si>
    <t>DETALLE DE COSTOS MENSUALES</t>
  </si>
  <si>
    <t>costo/mes Bs</t>
  </si>
  <si>
    <t>RESUMEN COSTOS</t>
  </si>
  <si>
    <t>2.- ORDENAMIENTO</t>
  </si>
  <si>
    <t>VALOR</t>
  </si>
  <si>
    <t>FREC.</t>
  </si>
  <si>
    <t>valor</t>
  </si>
  <si>
    <t>frec.</t>
  </si>
  <si>
    <t>Valor</t>
  </si>
  <si>
    <t>% frec.</t>
  </si>
  <si>
    <t>OJO!!! Según datos, de los 3000 kgs. De carne inical solo se obtiene el 60% debido a la deshidratación, entonces en este punto el sellado únicamente es de 3000*0,60 = 1800 Kgs.</t>
  </si>
  <si>
    <t xml:space="preserve">    80% TRIVIAL</t>
  </si>
  <si>
    <t>QUE ACCIONES DEBO TOMAR PARA HACER COMPETITIVO MI PRODUCTO???</t>
  </si>
  <si>
    <t>Mediante el diagrama de Pareto obtengo el 20% Vital donde puedo mejor actuar.</t>
  </si>
  <si>
    <t>20% VITAL</t>
  </si>
  <si>
    <t>ANALISIS: En cuál de estos ítemes es posible generar acciones para BAJAR MIS COSTOS</t>
  </si>
  <si>
    <t>y competir en el mercado europeo?</t>
  </si>
  <si>
    <t>POSIBILIDADES DE EFICIENCIA</t>
  </si>
  <si>
    <t>Solo puedo negociar con los proveedores locales para bajar el precio por Kg. Ya que los dueños me entregan el hato de ganado en el matadero; no hay muchas más acciones que se pueda hacer</t>
  </si>
  <si>
    <t>Acá puedo generar eficiencias disminuyendo la cantidad de personas y reasignando labores.</t>
  </si>
  <si>
    <t>Idem, es posible reestructurar los roles y asignar nuevas labores al resto del personal.</t>
  </si>
  <si>
    <t>No puedo bajar el sueldo de los ejecutivos ni de los trabajadores</t>
  </si>
  <si>
    <t>No es posible hacer mucho en este ítem</t>
  </si>
  <si>
    <t>Idem a 4.</t>
  </si>
  <si>
    <t>OTRAS OPCIONES:</t>
  </si>
  <si>
    <t xml:space="preserve"> - Bajar la utilidad, si bien estamos incursionando en un nuevo mercado, es posible</t>
  </si>
  <si>
    <t>inicialmente "sacrificar" la utilidad hasta posicionarse mejor.</t>
  </si>
  <si>
    <t xml:space="preserve">HAGAN LOS DIFERENTES EJERCICIOS CAMBIANDO LOS DATOS Y AUTOMÁTICAMENTE POR LAS </t>
  </si>
  <si>
    <t>FÓRMULAS DEL EXCEL, CAMBIARÁ EL PRECIO DE VENTA EN MADRID. EJM:</t>
  </si>
  <si>
    <t xml:space="preserve"> - Disminuimos los operarios a 4 personas, y tambien los embasadores a 1</t>
  </si>
  <si>
    <t xml:space="preserve"> - Bajamos el personal administrativo a 1 persona</t>
  </si>
  <si>
    <t xml:space="preserve"> - Negociamos con los proveedores para bajar en 1 Bs. El Kg de carne</t>
  </si>
  <si>
    <t xml:space="preserve"> ya es posible competir. Adicionalmente podemos después trabajar en eficiencias </t>
  </si>
  <si>
    <t>analizando el 80% trivial; ejm. energía eléctrica; insumos, gastos administrativos etc.</t>
  </si>
  <si>
    <t>TOTAL GENERAL Bs.</t>
  </si>
  <si>
    <t>TOTAL TRANSPORTE Bs.</t>
  </si>
  <si>
    <t>Precio de venta en Euros</t>
  </si>
  <si>
    <t xml:space="preserve"> - Disminuimos nuestra utilidad a un 30%.</t>
  </si>
  <si>
    <t xml:space="preserve">HACIENDO ESTOS CAMBIOS LLEGAMOS A UN PRECIO DE VENTA DE 11.42 E !!!!!, </t>
  </si>
  <si>
    <r>
      <t>PREGUNTAS:</t>
    </r>
    <r>
      <rPr>
        <sz val="10"/>
        <color theme="1"/>
        <rFont val="Arial Narrow"/>
        <family val="2"/>
      </rPr>
      <t xml:space="preserve"> A) Si el producto final que se obtiene al deshidratarse la carne ES UN 60% DEL PRODUCTO INICIAL en peso. Cual es el costo de producción por unidad de charque ex work?.   B) El producto embasamos en bolsas de 1 kg, y lo embarcamos en el aeropuerto de Cochabamba en contenedores para envío por avión y en cada contenedor cabe 300 bolsas. B1) cuantos contenedores necesitamos para enviar la producción de 1 mes? . B2) Si el costo de transporte de los 1800 kg en camión a Cbba. Es de Bs. 1,20 /kg ; y de un  contenedor de Cbba. hasta Madrid es de US$ 450. Cual será el precio de 1 kg. Puesto en Madrid?.  C) la empresa planifica una ganancia de un 50% sobre el costo puesto en Madrid, cual será el precio de venta en Euros? (1 E=7,5 Bs).  D) El producto peruano de la misma calidad cuesta en Madrid 11,5 E la bolsa de 1 Kg. Es competitivo el precio de nuestro producto?. E) Si no fuera competitivo, aplique la espina de pez al ítem más relevante (donde pueda generar economías).</t>
    </r>
  </si>
  <si>
    <t>No es competitivo el precio de nuestro producto frente a la oferta peruana que cuesta 11.5 E el Kg.!!!!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</si>
</sst>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 Narrow"/>
      <family val="2"/>
    </font>
    <font>
      <b/>
      <sz val="10"/>
      <color theme="1"/>
      <name val="Arial Narrow"/>
      <family val="2"/>
    </font>
    <font>
      <b/>
      <sz val="7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rgb="FF000000"/>
      <name val="Arial Narrow"/>
      <family val="2"/>
    </font>
    <font>
      <sz val="10"/>
      <color rgb="FF000000"/>
      <name val="Arial Narrow"/>
      <family val="2"/>
    </font>
    <font>
      <sz val="10"/>
      <color theme="1"/>
      <name val="Arial Narrow"/>
      <family val="2"/>
    </font>
    <font>
      <sz val="10"/>
      <color rgb="FFFF0000"/>
      <name val="Arial Narrow"/>
      <family val="2"/>
    </font>
    <font>
      <b/>
      <sz val="10"/>
      <color rgb="FFFF0000"/>
      <name val="Arial Narrow"/>
      <family val="2"/>
    </font>
    <font>
      <sz val="11"/>
      <color rgb="FFFF0000"/>
      <name val="Calibri"/>
      <family val="2"/>
      <scheme val="minor"/>
    </font>
    <font>
      <sz val="7"/>
      <color rgb="FFFF0000"/>
      <name val="Arial Narrow"/>
      <family val="2"/>
    </font>
    <font>
      <b/>
      <sz val="11"/>
      <color rgb="FFFF0000"/>
      <name val="Calibri"/>
      <family val="2"/>
      <scheme val="minor"/>
    </font>
    <font>
      <sz val="7"/>
      <color rgb="FFFF0000"/>
      <name val="Times New Roman"/>
      <family val="1"/>
    </font>
    <font>
      <b/>
      <sz val="11"/>
      <color theme="3" tint="0.39997558519241921"/>
      <name val="Calibri"/>
      <family val="2"/>
      <scheme val="minor"/>
    </font>
    <font>
      <sz val="11"/>
      <color theme="3" tint="0.39997558519241921"/>
      <name val="Calibri"/>
      <family val="2"/>
      <scheme val="minor"/>
    </font>
    <font>
      <b/>
      <sz val="11"/>
      <color theme="5" tint="-0.249977111117893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indexed="12"/>
      <name val="Arial"/>
      <family val="2"/>
    </font>
    <font>
      <sz val="8"/>
      <name val="Arial"/>
      <family val="2"/>
    </font>
    <font>
      <b/>
      <sz val="12"/>
      <color indexed="12"/>
      <name val="Arial"/>
      <family val="2"/>
    </font>
    <font>
      <b/>
      <sz val="11"/>
      <color theme="3" tint="-0.249977111117893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000000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8" fillId="0" borderId="0"/>
    <xf numFmtId="0" fontId="19" fillId="0" borderId="0"/>
  </cellStyleXfs>
  <cellXfs count="76">
    <xf numFmtId="0" fontId="0" fillId="0" borderId="0" xfId="0"/>
    <xf numFmtId="0" fontId="3" fillId="0" borderId="0" xfId="0" applyFont="1" applyAlignment="1">
      <alignment horizontal="left" indent="5"/>
    </xf>
    <xf numFmtId="0" fontId="5" fillId="0" borderId="0" xfId="0" applyFont="1"/>
    <xf numFmtId="0" fontId="1" fillId="0" borderId="0" xfId="0" applyFont="1"/>
    <xf numFmtId="0" fontId="2" fillId="0" borderId="0" xfId="0" applyFont="1" applyAlignment="1">
      <alignment wrapText="1"/>
    </xf>
    <xf numFmtId="0" fontId="6" fillId="0" borderId="3" xfId="0" applyFont="1" applyBorder="1" applyAlignment="1">
      <alignment horizontal="center" wrapText="1"/>
    </xf>
    <xf numFmtId="0" fontId="7" fillId="0" borderId="3" xfId="0" applyFont="1" applyBorder="1"/>
    <xf numFmtId="0" fontId="7" fillId="0" borderId="3" xfId="0" applyFont="1" applyBorder="1" applyAlignment="1">
      <alignment horizontal="center"/>
    </xf>
    <xf numFmtId="0" fontId="7" fillId="0" borderId="3" xfId="0" applyFont="1" applyBorder="1" applyAlignment="1">
      <alignment horizontal="right"/>
    </xf>
    <xf numFmtId="9" fontId="7" fillId="0" borderId="3" xfId="0" applyNumberFormat="1" applyFont="1" applyBorder="1" applyAlignment="1">
      <alignment horizontal="right"/>
    </xf>
    <xf numFmtId="0" fontId="6" fillId="0" borderId="3" xfId="0" applyFont="1" applyBorder="1" applyAlignment="1">
      <alignment horizontal="center"/>
    </xf>
    <xf numFmtId="0" fontId="9" fillId="0" borderId="3" xfId="0" applyFont="1" applyBorder="1"/>
    <xf numFmtId="1" fontId="9" fillId="0" borderId="3" xfId="0" applyNumberFormat="1" applyFont="1" applyBorder="1"/>
    <xf numFmtId="2" fontId="9" fillId="0" borderId="3" xfId="0" applyNumberFormat="1" applyFont="1" applyBorder="1"/>
    <xf numFmtId="0" fontId="10" fillId="0" borderId="1" xfId="0" applyFont="1" applyBorder="1" applyAlignment="1">
      <alignment horizontal="right"/>
    </xf>
    <xf numFmtId="2" fontId="10" fillId="0" borderId="2" xfId="0" applyNumberFormat="1" applyFont="1" applyBorder="1"/>
    <xf numFmtId="0" fontId="7" fillId="0" borderId="3" xfId="0" applyFont="1" applyBorder="1" applyAlignment="1">
      <alignment wrapText="1"/>
    </xf>
    <xf numFmtId="0" fontId="3" fillId="0" borderId="0" xfId="0" applyFont="1" applyAlignment="1"/>
    <xf numFmtId="0" fontId="7" fillId="0" borderId="0" xfId="0" applyFont="1" applyBorder="1" applyAlignment="1">
      <alignment horizontal="right"/>
    </xf>
    <xf numFmtId="0" fontId="7" fillId="0" borderId="0" xfId="0" applyFont="1" applyBorder="1"/>
    <xf numFmtId="164" fontId="9" fillId="0" borderId="3" xfId="0" applyNumberFormat="1" applyFont="1" applyBorder="1"/>
    <xf numFmtId="164" fontId="10" fillId="0" borderId="2" xfId="0" applyNumberFormat="1" applyFont="1" applyBorder="1"/>
    <xf numFmtId="0" fontId="10" fillId="0" borderId="2" xfId="0" applyFont="1" applyBorder="1"/>
    <xf numFmtId="0" fontId="9" fillId="0" borderId="3" xfId="0" applyFont="1" applyBorder="1" applyAlignment="1">
      <alignment horizontal="right"/>
    </xf>
    <xf numFmtId="2" fontId="10" fillId="0" borderId="0" xfId="0" applyNumberFormat="1" applyFont="1" applyBorder="1"/>
    <xf numFmtId="0" fontId="11" fillId="0" borderId="0" xfId="0" applyFont="1"/>
    <xf numFmtId="2" fontId="11" fillId="0" borderId="0" xfId="0" applyNumberFormat="1" applyFont="1"/>
    <xf numFmtId="164" fontId="11" fillId="0" borderId="0" xfId="0" applyNumberFormat="1" applyFont="1"/>
    <xf numFmtId="2" fontId="15" fillId="0" borderId="0" xfId="0" applyNumberFormat="1" applyFont="1"/>
    <xf numFmtId="0" fontId="16" fillId="0" borderId="0" xfId="0" applyFont="1" applyAlignment="1">
      <alignment horizontal="right"/>
    </xf>
    <xf numFmtId="0" fontId="16" fillId="0" borderId="0" xfId="0" applyFont="1"/>
    <xf numFmtId="2" fontId="16" fillId="0" borderId="0" xfId="0" applyNumberFormat="1" applyFont="1"/>
    <xf numFmtId="0" fontId="17" fillId="0" borderId="0" xfId="0" applyFont="1"/>
    <xf numFmtId="164" fontId="0" fillId="0" borderId="0" xfId="0" applyNumberFormat="1"/>
    <xf numFmtId="164" fontId="0" fillId="0" borderId="3" xfId="0" applyNumberFormat="1" applyBorder="1"/>
    <xf numFmtId="0" fontId="0" fillId="0" borderId="0" xfId="0" applyAlignment="1">
      <alignment horizontal="center" wrapText="1"/>
    </xf>
    <xf numFmtId="2" fontId="0" fillId="0" borderId="3" xfId="0" applyNumberFormat="1" applyBorder="1"/>
    <xf numFmtId="0" fontId="0" fillId="0" borderId="0" xfId="0" applyAlignment="1">
      <alignment horizontal="center"/>
    </xf>
    <xf numFmtId="0" fontId="7" fillId="2" borderId="3" xfId="0" applyFont="1" applyFill="1" applyBorder="1"/>
    <xf numFmtId="164" fontId="0" fillId="2" borderId="3" xfId="0" applyNumberFormat="1" applyFill="1" applyBorder="1"/>
    <xf numFmtId="2" fontId="0" fillId="2" borderId="3" xfId="0" applyNumberFormat="1" applyFill="1" applyBorder="1"/>
    <xf numFmtId="0" fontId="19" fillId="0" borderId="0" xfId="2"/>
    <xf numFmtId="1" fontId="20" fillId="0" borderId="0" xfId="2" applyNumberFormat="1" applyFont="1"/>
    <xf numFmtId="0" fontId="23" fillId="0" borderId="0" xfId="2" applyFont="1"/>
    <xf numFmtId="0" fontId="22" fillId="0" borderId="0" xfId="2" applyFont="1" applyAlignment="1">
      <alignment horizontal="center"/>
    </xf>
    <xf numFmtId="0" fontId="22" fillId="0" borderId="0" xfId="2" applyFont="1" applyFill="1" applyAlignment="1">
      <alignment horizontal="center"/>
    </xf>
    <xf numFmtId="1" fontId="22" fillId="0" borderId="0" xfId="2" applyNumberFormat="1" applyFont="1" applyFill="1"/>
    <xf numFmtId="2" fontId="24" fillId="0" borderId="0" xfId="2" applyNumberFormat="1" applyFont="1"/>
    <xf numFmtId="0" fontId="25" fillId="0" borderId="0" xfId="0" applyFont="1"/>
    <xf numFmtId="0" fontId="21" fillId="0" borderId="0" xfId="0" applyFont="1"/>
    <xf numFmtId="0" fontId="26" fillId="0" borderId="0" xfId="0" applyFont="1"/>
    <xf numFmtId="0" fontId="13" fillId="3" borderId="5" xfId="0" applyFont="1" applyFill="1" applyBorder="1" applyAlignment="1">
      <alignment horizontal="center"/>
    </xf>
    <xf numFmtId="0" fontId="13" fillId="3" borderId="6" xfId="0" applyFont="1" applyFill="1" applyBorder="1"/>
    <xf numFmtId="2" fontId="13" fillId="3" borderId="7" xfId="0" applyNumberFormat="1" applyFont="1" applyFill="1" applyBorder="1"/>
    <xf numFmtId="0" fontId="0" fillId="0" borderId="3" xfId="0" applyBorder="1"/>
    <xf numFmtId="0" fontId="28" fillId="0" borderId="3" xfId="0" applyFont="1" applyBorder="1" applyAlignment="1">
      <alignment wrapText="1"/>
    </xf>
    <xf numFmtId="0" fontId="29" fillId="0" borderId="0" xfId="0" applyFont="1" applyFill="1" applyBorder="1"/>
    <xf numFmtId="0" fontId="11" fillId="4" borderId="0" xfId="0" applyFont="1" applyFill="1"/>
    <xf numFmtId="2" fontId="11" fillId="0" borderId="3" xfId="0" applyNumberFormat="1" applyFont="1" applyBorder="1"/>
    <xf numFmtId="0" fontId="11" fillId="0" borderId="3" xfId="0" applyFont="1" applyBorder="1"/>
    <xf numFmtId="164" fontId="11" fillId="0" borderId="3" xfId="0" applyNumberFormat="1" applyFont="1" applyBorder="1"/>
    <xf numFmtId="0" fontId="11" fillId="0" borderId="3" xfId="0" applyFont="1" applyBorder="1" applyAlignment="1">
      <alignment horizontal="center" vertical="center"/>
    </xf>
    <xf numFmtId="0" fontId="13" fillId="0" borderId="3" xfId="0" applyFont="1" applyBorder="1"/>
    <xf numFmtId="2" fontId="13" fillId="0" borderId="3" xfId="0" applyNumberFormat="1" applyFont="1" applyBorder="1"/>
    <xf numFmtId="0" fontId="3" fillId="0" borderId="0" xfId="0" applyFont="1" applyAlignment="1">
      <alignment horizontal="left" wrapText="1"/>
    </xf>
    <xf numFmtId="0" fontId="10" fillId="0" borderId="0" xfId="0" applyFont="1" applyAlignment="1">
      <alignment horizontal="left" wrapText="1"/>
    </xf>
    <xf numFmtId="0" fontId="12" fillId="0" borderId="4" xfId="0" applyFont="1" applyFill="1" applyBorder="1" applyAlignment="1">
      <alignment horizontal="left" wrapText="1"/>
    </xf>
    <xf numFmtId="0" fontId="12" fillId="0" borderId="0" xfId="0" applyFont="1" applyFill="1" applyBorder="1" applyAlignment="1">
      <alignment horizontal="left" wrapText="1"/>
    </xf>
    <xf numFmtId="0" fontId="9" fillId="0" borderId="3" xfId="0" applyFont="1" applyBorder="1" applyAlignment="1">
      <alignment horizontal="left"/>
    </xf>
    <xf numFmtId="0" fontId="27" fillId="3" borderId="5" xfId="0" applyFont="1" applyFill="1" applyBorder="1" applyAlignment="1">
      <alignment horizontal="center"/>
    </xf>
    <xf numFmtId="0" fontId="27" fillId="3" borderId="6" xfId="0" applyFont="1" applyFill="1" applyBorder="1" applyAlignment="1">
      <alignment horizontal="center"/>
    </xf>
    <xf numFmtId="0" fontId="27" fillId="3" borderId="7" xfId="0" applyFont="1" applyFill="1" applyBorder="1" applyAlignment="1">
      <alignment horizontal="center"/>
    </xf>
    <xf numFmtId="0" fontId="15" fillId="0" borderId="0" xfId="0" applyFont="1" applyAlignment="1">
      <alignment horizontal="right"/>
    </xf>
    <xf numFmtId="0" fontId="16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11" fillId="4" borderId="3" xfId="0" applyFont="1" applyFill="1" applyBorder="1" applyAlignment="1">
      <alignment horizontal="center"/>
    </xf>
  </cellXfs>
  <cellStyles count="3">
    <cellStyle name="Normal" xfId="0" builtinId="0"/>
    <cellStyle name="Normal 3" xfId="2"/>
    <cellStyle name="Normal 5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634765362353128"/>
          <c:y val="5.615556678123184E-2"/>
          <c:w val="0.77319643230827872"/>
          <c:h val="0.58099413323659144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[1]GRAFICO!$A$4:$A$23</c:f>
              <c:strCache>
                <c:ptCount val="20"/>
                <c:pt idx="0">
                  <c:v>carne para procesar en Kgs/mes</c:v>
                </c:pt>
                <c:pt idx="1">
                  <c:v>Operarios (obreros)</c:v>
                </c:pt>
                <c:pt idx="2">
                  <c:v>Ing. Veterinario - gerente</c:v>
                </c:pt>
                <c:pt idx="3">
                  <c:v>faenadores</c:v>
                </c:pt>
                <c:pt idx="4">
                  <c:v>ing. Comercial Jr.</c:v>
                </c:pt>
                <c:pt idx="5">
                  <c:v>clasificadores</c:v>
                </c:pt>
                <c:pt idx="6">
                  <c:v>embasadores</c:v>
                </c:pt>
                <c:pt idx="7">
                  <c:v>insumos (sal, conservantes)</c:v>
                </c:pt>
                <c:pt idx="8">
                  <c:v>personal administrativo</c:v>
                </c:pt>
                <c:pt idx="9">
                  <c:v>faenado del ganado (llamas)</c:v>
                </c:pt>
                <c:pt idx="10">
                  <c:v>camión de 5 ton.</c:v>
                </c:pt>
                <c:pt idx="11">
                  <c:v>energía eléctrica</c:v>
                </c:pt>
                <c:pt idx="12">
                  <c:v>equipamiento, maquinaria</c:v>
                </c:pt>
                <c:pt idx="13">
                  <c:v>Equipos de oficina</c:v>
                </c:pt>
                <c:pt idx="14">
                  <c:v>edificios, oficinas, instalaciones</c:v>
                </c:pt>
                <c:pt idx="15">
                  <c:v>sellado al vacío.</c:v>
                </c:pt>
                <c:pt idx="16">
                  <c:v>hornos solares de secado</c:v>
                </c:pt>
                <c:pt idx="17">
                  <c:v>servicios básicos </c:v>
                </c:pt>
                <c:pt idx="18">
                  <c:v>capacitaciones Bs/año</c:v>
                </c:pt>
                <c:pt idx="19">
                  <c:v>certif. De inocuidad se tramita 1 vez/año  </c:v>
                </c:pt>
              </c:strCache>
            </c:strRef>
          </c:cat>
          <c:val>
            <c:numRef>
              <c:f>[1]GRAFICO!$B$4:$B$23</c:f>
              <c:numCache>
                <c:formatCode>General</c:formatCode>
                <c:ptCount val="20"/>
                <c:pt idx="0">
                  <c:v>60000</c:v>
                </c:pt>
                <c:pt idx="1">
                  <c:v>15000</c:v>
                </c:pt>
                <c:pt idx="2">
                  <c:v>12250</c:v>
                </c:pt>
                <c:pt idx="3">
                  <c:v>8750</c:v>
                </c:pt>
                <c:pt idx="4">
                  <c:v>7000</c:v>
                </c:pt>
                <c:pt idx="5">
                  <c:v>6750</c:v>
                </c:pt>
                <c:pt idx="6">
                  <c:v>6250</c:v>
                </c:pt>
                <c:pt idx="7">
                  <c:v>6000</c:v>
                </c:pt>
                <c:pt idx="8">
                  <c:v>5133.333333333333</c:v>
                </c:pt>
                <c:pt idx="9">
                  <c:v>3000</c:v>
                </c:pt>
                <c:pt idx="10">
                  <c:v>1740</c:v>
                </c:pt>
                <c:pt idx="11">
                  <c:v>1600</c:v>
                </c:pt>
                <c:pt idx="12">
                  <c:v>1450</c:v>
                </c:pt>
                <c:pt idx="13">
                  <c:v>966.66666666666663</c:v>
                </c:pt>
                <c:pt idx="14">
                  <c:v>918.33333333333337</c:v>
                </c:pt>
                <c:pt idx="15">
                  <c:v>900</c:v>
                </c:pt>
                <c:pt idx="16">
                  <c:v>522</c:v>
                </c:pt>
                <c:pt idx="17">
                  <c:v>400</c:v>
                </c:pt>
                <c:pt idx="18">
                  <c:v>250</c:v>
                </c:pt>
                <c:pt idx="19">
                  <c:v>183.33333333333334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58-4136-B4EC-D9B7EEF02B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848128"/>
        <c:axId val="96739328"/>
      </c:barChart>
      <c:lineChart>
        <c:grouping val="standard"/>
        <c:varyColors val="0"/>
        <c:ser>
          <c:idx val="0"/>
          <c:order val="1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[1]GRAFICO!$A$4:$A$23</c:f>
              <c:strCache>
                <c:ptCount val="20"/>
                <c:pt idx="0">
                  <c:v>carne para procesar en Kgs/mes</c:v>
                </c:pt>
                <c:pt idx="1">
                  <c:v>Operarios (obreros)</c:v>
                </c:pt>
                <c:pt idx="2">
                  <c:v>Ing. Veterinario - gerente</c:v>
                </c:pt>
                <c:pt idx="3">
                  <c:v>faenadores</c:v>
                </c:pt>
                <c:pt idx="4">
                  <c:v>ing. Comercial Jr.</c:v>
                </c:pt>
                <c:pt idx="5">
                  <c:v>clasificadores</c:v>
                </c:pt>
                <c:pt idx="6">
                  <c:v>embasadores</c:v>
                </c:pt>
                <c:pt idx="7">
                  <c:v>insumos (sal, conservantes)</c:v>
                </c:pt>
                <c:pt idx="8">
                  <c:v>personal administrativo</c:v>
                </c:pt>
                <c:pt idx="9">
                  <c:v>faenado del ganado (llamas)</c:v>
                </c:pt>
                <c:pt idx="10">
                  <c:v>camión de 5 ton.</c:v>
                </c:pt>
                <c:pt idx="11">
                  <c:v>energía eléctrica</c:v>
                </c:pt>
                <c:pt idx="12">
                  <c:v>equipamiento, maquinaria</c:v>
                </c:pt>
                <c:pt idx="13">
                  <c:v>Equipos de oficina</c:v>
                </c:pt>
                <c:pt idx="14">
                  <c:v>edificios, oficinas, instalaciones</c:v>
                </c:pt>
                <c:pt idx="15">
                  <c:v>sellado al vacío.</c:v>
                </c:pt>
                <c:pt idx="16">
                  <c:v>hornos solares de secado</c:v>
                </c:pt>
                <c:pt idx="17">
                  <c:v>servicios básicos </c:v>
                </c:pt>
                <c:pt idx="18">
                  <c:v>capacitaciones Bs/año</c:v>
                </c:pt>
                <c:pt idx="19">
                  <c:v>certif. De inocuidad se tramita 1 vez/año  </c:v>
                </c:pt>
              </c:strCache>
            </c:strRef>
          </c:cat>
          <c:val>
            <c:numRef>
              <c:f>[1]GRAFICO!$C$4:$C$23</c:f>
              <c:numCache>
                <c:formatCode>General</c:formatCode>
                <c:ptCount val="20"/>
                <c:pt idx="0">
                  <c:v>0.43145705444268934</c:v>
                </c:pt>
                <c:pt idx="1">
                  <c:v>0.5393213180533617</c:v>
                </c:pt>
                <c:pt idx="2">
                  <c:v>0.62741046666874412</c:v>
                </c:pt>
                <c:pt idx="3">
                  <c:v>0.69033128710830294</c:v>
                </c:pt>
                <c:pt idx="4">
                  <c:v>0.74066794345995002</c:v>
                </c:pt>
                <c:pt idx="5">
                  <c:v>0.78920686208475255</c:v>
                </c:pt>
                <c:pt idx="6">
                  <c:v>0.83415030525586609</c:v>
                </c:pt>
                <c:pt idx="7">
                  <c:v>0.87729601070013496</c:v>
                </c:pt>
                <c:pt idx="8">
                  <c:v>0.91420955869134279</c:v>
                </c:pt>
                <c:pt idx="9">
                  <c:v>0.93578241141347729</c:v>
                </c:pt>
                <c:pt idx="10">
                  <c:v>0.94829466599231516</c:v>
                </c:pt>
                <c:pt idx="11">
                  <c:v>0.95980018744412021</c:v>
                </c:pt>
                <c:pt idx="12">
                  <c:v>0.97022706625981858</c:v>
                </c:pt>
                <c:pt idx="13">
                  <c:v>0.97717831880361739</c:v>
                </c:pt>
                <c:pt idx="14">
                  <c:v>0.98378200872022636</c:v>
                </c:pt>
                <c:pt idx="15">
                  <c:v>0.9902538645368667</c:v>
                </c:pt>
                <c:pt idx="16">
                  <c:v>0.99400754091051813</c:v>
                </c:pt>
                <c:pt idx="17">
                  <c:v>0.99688392127346936</c:v>
                </c:pt>
                <c:pt idx="18">
                  <c:v>0.99868165900031391</c:v>
                </c:pt>
                <c:pt idx="19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858-4136-B4EC-D9B7EEF02B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740864"/>
        <c:axId val="96742400"/>
      </c:lineChart>
      <c:catAx>
        <c:axId val="96848128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45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BO"/>
          </a:p>
        </c:txPr>
        <c:crossAx val="9673932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96739328"/>
        <c:scaling>
          <c:orientation val="minMax"/>
          <c:max val="60000"/>
        </c:scaling>
        <c:delete val="0"/>
        <c:axPos val="l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 sz="800"/>
                  <a:t>U.M. EXCEDIDAS</a:t>
                </a:r>
              </a:p>
            </c:rich>
          </c:tx>
          <c:layout>
            <c:manualLayout>
              <c:xMode val="edge"/>
              <c:yMode val="edge"/>
              <c:x val="9.8183603338242546E-3"/>
              <c:y val="0.4200188019975766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BO"/>
          </a:p>
        </c:txPr>
        <c:crossAx val="96848128"/>
        <c:crosses val="autoZero"/>
        <c:crossBetween val="between"/>
      </c:valAx>
      <c:catAx>
        <c:axId val="967408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96742400"/>
        <c:crosses val="autoZero"/>
        <c:auto val="0"/>
        <c:lblAlgn val="ctr"/>
        <c:lblOffset val="100"/>
        <c:noMultiLvlLbl val="0"/>
      </c:catAx>
      <c:valAx>
        <c:axId val="96742400"/>
        <c:scaling>
          <c:orientation val="minMax"/>
          <c:max val="1"/>
        </c:scaling>
        <c:delete val="0"/>
        <c:axPos val="r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 sz="800"/>
                  <a:t>% FREC.</a:t>
                </a:r>
              </a:p>
            </c:rich>
          </c:tx>
          <c:layout>
            <c:manualLayout>
              <c:xMode val="edge"/>
              <c:yMode val="edge"/>
              <c:x val="0.94403602497067796"/>
              <c:y val="0.2850974928893308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BO"/>
          </a:p>
        </c:txPr>
        <c:crossAx val="96740864"/>
        <c:crosses val="max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BO"/>
    </a:p>
  </c:txPr>
  <c:printSettings>
    <c:headerFooter alignWithMargins="0">
      <c:oddHeader>&amp;A</c:oddHeader>
      <c:oddFooter>Page &amp;P</c:oddFooter>
    </c:headerFooter>
    <c:pageMargins b="1" l="0.75000000000000044" r="0.75000000000000044" t="1" header="0.5" footer="0.5"/>
    <c:pageSetup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85726</xdr:colOff>
      <xdr:row>13</xdr:row>
      <xdr:rowOff>314325</xdr:rowOff>
    </xdr:from>
    <xdr:to>
      <xdr:col>6</xdr:col>
      <xdr:colOff>619126</xdr:colOff>
      <xdr:row>15</xdr:row>
      <xdr:rowOff>19050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 txBox="1">
          <a:spLocks noChangeArrowheads="1"/>
        </xdr:cNvSpPr>
      </xdr:nvSpPr>
      <xdr:spPr bwMode="auto">
        <a:xfrm>
          <a:off x="4400551" y="3162300"/>
          <a:ext cx="1295400" cy="247650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Arial Narrow"/>
            </a:rPr>
            <a:t>= PRODUCTO INICIAL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257175</xdr:colOff>
      <xdr:row>2</xdr:row>
      <xdr:rowOff>142875</xdr:rowOff>
    </xdr:from>
    <xdr:to>
      <xdr:col>12</xdr:col>
      <xdr:colOff>647700</xdr:colOff>
      <xdr:row>25</xdr:row>
      <xdr:rowOff>85725</xdr:rowOff>
    </xdr:to>
    <xdr:graphicFrame macro="">
      <xdr:nvGraphicFramePr>
        <xdr:cNvPr id="7" name="Chart 9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152400</xdr:colOff>
      <xdr:row>6</xdr:row>
      <xdr:rowOff>133350</xdr:rowOff>
    </xdr:from>
    <xdr:to>
      <xdr:col>11</xdr:col>
      <xdr:colOff>695325</xdr:colOff>
      <xdr:row>6</xdr:row>
      <xdr:rowOff>133350</xdr:rowOff>
    </xdr:to>
    <xdr:sp macro="" textlink="">
      <xdr:nvSpPr>
        <xdr:cNvPr id="8" name="Line 10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>
          <a:spLocks noChangeShapeType="1"/>
        </xdr:cNvSpPr>
      </xdr:nvSpPr>
      <xdr:spPr bwMode="auto">
        <a:xfrm flipH="1">
          <a:off x="5724525" y="1276350"/>
          <a:ext cx="3590925" cy="0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161925</xdr:colOff>
      <xdr:row>6</xdr:row>
      <xdr:rowOff>142875</xdr:rowOff>
    </xdr:from>
    <xdr:to>
      <xdr:col>7</xdr:col>
      <xdr:colOff>171450</xdr:colOff>
      <xdr:row>17</xdr:row>
      <xdr:rowOff>47625</xdr:rowOff>
    </xdr:to>
    <xdr:sp macro="" textlink="">
      <xdr:nvSpPr>
        <xdr:cNvPr id="9" name="Line 11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>
          <a:spLocks noChangeShapeType="1"/>
        </xdr:cNvSpPr>
      </xdr:nvSpPr>
      <xdr:spPr bwMode="auto">
        <a:xfrm flipH="1">
          <a:off x="5734050" y="1285875"/>
          <a:ext cx="9525" cy="2000250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333377</xdr:colOff>
      <xdr:row>25</xdr:row>
      <xdr:rowOff>114300</xdr:rowOff>
    </xdr:from>
    <xdr:to>
      <xdr:col>7</xdr:col>
      <xdr:colOff>161927</xdr:colOff>
      <xdr:row>26</xdr:row>
      <xdr:rowOff>180975</xdr:rowOff>
    </xdr:to>
    <xdr:sp macro="" textlink="">
      <xdr:nvSpPr>
        <xdr:cNvPr id="10" name="AutoShape 15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>
          <a:spLocks/>
        </xdr:cNvSpPr>
      </xdr:nvSpPr>
      <xdr:spPr bwMode="auto">
        <a:xfrm rot="16200000">
          <a:off x="4929189" y="4329113"/>
          <a:ext cx="257175" cy="1352550"/>
        </a:xfrm>
        <a:prstGeom prst="leftBrace">
          <a:avLst>
            <a:gd name="adj1" fmla="val 43827"/>
            <a:gd name="adj2" fmla="val 50000"/>
          </a:avLst>
        </a:prstGeom>
        <a:noFill/>
        <a:ln w="15875">
          <a:solidFill>
            <a:srgbClr val="FF0000"/>
          </a:solidFill>
          <a:round/>
          <a:headEnd/>
          <a:tailEnd/>
        </a:ln>
      </xdr:spPr>
    </xdr:sp>
    <xdr:clientData/>
  </xdr:twoCellAnchor>
  <xdr:twoCellAnchor>
    <xdr:from>
      <xdr:col>7</xdr:col>
      <xdr:colOff>266702</xdr:colOff>
      <xdr:row>25</xdr:row>
      <xdr:rowOff>133350</xdr:rowOff>
    </xdr:from>
    <xdr:to>
      <xdr:col>11</xdr:col>
      <xdr:colOff>752477</xdr:colOff>
      <xdr:row>27</xdr:row>
      <xdr:rowOff>0</xdr:rowOff>
    </xdr:to>
    <xdr:sp macro="" textlink="">
      <xdr:nvSpPr>
        <xdr:cNvPr id="11" name="AutoShape 16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>
          <a:spLocks/>
        </xdr:cNvSpPr>
      </xdr:nvSpPr>
      <xdr:spPr bwMode="auto">
        <a:xfrm rot="16200000">
          <a:off x="7481890" y="3252787"/>
          <a:ext cx="247650" cy="3533775"/>
        </a:xfrm>
        <a:prstGeom prst="leftBrace">
          <a:avLst>
            <a:gd name="adj1" fmla="val 118910"/>
            <a:gd name="adj2" fmla="val 50000"/>
          </a:avLst>
        </a:prstGeom>
        <a:noFill/>
        <a:ln w="15875">
          <a:solidFill>
            <a:srgbClr val="FF0000"/>
          </a:solidFill>
          <a:round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ENCIA/DIRECC_SISTEMAS/G_2014/EXPLICACION_PARETO_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ORIA"/>
      <sheetName val="GASTOS_OPERAC."/>
      <sheetName val="ORDEN"/>
      <sheetName val="FRECUENCIA"/>
      <sheetName val="GRAFICO"/>
    </sheetNames>
    <sheetDataSet>
      <sheetData sheetId="0"/>
      <sheetData sheetId="1"/>
      <sheetData sheetId="2"/>
      <sheetData sheetId="3"/>
      <sheetData sheetId="4">
        <row r="4">
          <cell r="A4" t="str">
            <v>carne para procesar en Kgs/mes</v>
          </cell>
          <cell r="B4">
            <v>60000</v>
          </cell>
          <cell r="C4">
            <v>0.43145705444268934</v>
          </cell>
        </row>
        <row r="5">
          <cell r="A5" t="str">
            <v>Operarios (obreros)</v>
          </cell>
          <cell r="B5">
            <v>15000</v>
          </cell>
          <cell r="C5">
            <v>0.5393213180533617</v>
          </cell>
        </row>
        <row r="6">
          <cell r="A6" t="str">
            <v>Ing. Veterinario - gerente</v>
          </cell>
          <cell r="B6">
            <v>12250</v>
          </cell>
          <cell r="C6">
            <v>0.62741046666874412</v>
          </cell>
        </row>
        <row r="7">
          <cell r="A7" t="str">
            <v>faenadores</v>
          </cell>
          <cell r="B7">
            <v>8750</v>
          </cell>
          <cell r="C7">
            <v>0.69033128710830294</v>
          </cell>
        </row>
        <row r="8">
          <cell r="A8" t="str">
            <v>ing. Comercial Jr.</v>
          </cell>
          <cell r="B8">
            <v>7000</v>
          </cell>
          <cell r="C8">
            <v>0.74066794345995002</v>
          </cell>
        </row>
        <row r="9">
          <cell r="A9" t="str">
            <v>clasificadores</v>
          </cell>
          <cell r="B9">
            <v>6750</v>
          </cell>
          <cell r="C9">
            <v>0.78920686208475255</v>
          </cell>
        </row>
        <row r="10">
          <cell r="A10" t="str">
            <v>embasadores</v>
          </cell>
          <cell r="B10">
            <v>6250</v>
          </cell>
          <cell r="C10">
            <v>0.83415030525586609</v>
          </cell>
        </row>
        <row r="11">
          <cell r="A11" t="str">
            <v>insumos (sal, conservantes)</v>
          </cell>
          <cell r="B11">
            <v>6000</v>
          </cell>
          <cell r="C11">
            <v>0.87729601070013496</v>
          </cell>
        </row>
        <row r="12">
          <cell r="A12" t="str">
            <v>personal administrativo</v>
          </cell>
          <cell r="B12">
            <v>5133.333333333333</v>
          </cell>
          <cell r="C12">
            <v>0.91420955869134279</v>
          </cell>
        </row>
        <row r="13">
          <cell r="A13" t="str">
            <v>faenado del ganado (llamas)</v>
          </cell>
          <cell r="B13">
            <v>3000</v>
          </cell>
          <cell r="C13">
            <v>0.93578241141347729</v>
          </cell>
        </row>
        <row r="14">
          <cell r="A14" t="str">
            <v>camión de 5 ton.</v>
          </cell>
          <cell r="B14">
            <v>1740</v>
          </cell>
          <cell r="C14">
            <v>0.94829466599231516</v>
          </cell>
        </row>
        <row r="15">
          <cell r="A15" t="str">
            <v>energía eléctrica</v>
          </cell>
          <cell r="B15">
            <v>1600</v>
          </cell>
          <cell r="C15">
            <v>0.95980018744412021</v>
          </cell>
        </row>
        <row r="16">
          <cell r="A16" t="str">
            <v>equipamiento, maquinaria</v>
          </cell>
          <cell r="B16">
            <v>1450</v>
          </cell>
          <cell r="C16">
            <v>0.97022706625981858</v>
          </cell>
        </row>
        <row r="17">
          <cell r="A17" t="str">
            <v>Equipos de oficina</v>
          </cell>
          <cell r="B17">
            <v>966.66666666666663</v>
          </cell>
          <cell r="C17">
            <v>0.97717831880361739</v>
          </cell>
        </row>
        <row r="18">
          <cell r="A18" t="str">
            <v>edificios, oficinas, instalaciones</v>
          </cell>
          <cell r="B18">
            <v>918.33333333333337</v>
          </cell>
          <cell r="C18">
            <v>0.98378200872022636</v>
          </cell>
        </row>
        <row r="19">
          <cell r="A19" t="str">
            <v>sellado al vacío.</v>
          </cell>
          <cell r="B19">
            <v>900</v>
          </cell>
          <cell r="C19">
            <v>0.9902538645368667</v>
          </cell>
        </row>
        <row r="20">
          <cell r="A20" t="str">
            <v>hornos solares de secado</v>
          </cell>
          <cell r="B20">
            <v>522</v>
          </cell>
          <cell r="C20">
            <v>0.99400754091051813</v>
          </cell>
        </row>
        <row r="21">
          <cell r="A21" t="str">
            <v xml:space="preserve">servicios básicos </v>
          </cell>
          <cell r="B21">
            <v>400</v>
          </cell>
          <cell r="C21">
            <v>0.99688392127346936</v>
          </cell>
        </row>
        <row r="22">
          <cell r="A22" t="str">
            <v>capacitaciones Bs/año</v>
          </cell>
          <cell r="B22">
            <v>250</v>
          </cell>
          <cell r="C22">
            <v>0.99868165900031391</v>
          </cell>
        </row>
        <row r="23">
          <cell r="A23" t="str">
            <v xml:space="preserve">certif. De inocuidad se tramita 1 vez/año  </v>
          </cell>
          <cell r="B23">
            <v>183.33333333333334</v>
          </cell>
          <cell r="C23">
            <v>1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3"/>
  <sheetViews>
    <sheetView tabSelected="1" topLeftCell="A73" zoomScaleNormal="100" workbookViewId="0">
      <selection activeCell="B80" sqref="B80"/>
    </sheetView>
  </sheetViews>
  <sheetFormatPr baseColWidth="10" defaultRowHeight="15" x14ac:dyDescent="0.25"/>
  <cols>
    <col min="1" max="1" width="4.5703125" customWidth="1"/>
    <col min="2" max="2" width="28.85546875" bestFit="1" customWidth="1"/>
    <col min="3" max="3" width="11.28515625" customWidth="1"/>
    <col min="4" max="4" width="10.42578125" customWidth="1"/>
    <col min="5" max="5" width="11.140625" bestFit="1" customWidth="1"/>
  </cols>
  <sheetData>
    <row r="1" spans="1:12" x14ac:dyDescent="0.25">
      <c r="A1" s="3" t="s">
        <v>98</v>
      </c>
    </row>
    <row r="2" spans="1:12" ht="42.75" customHeight="1" x14ac:dyDescent="0.3">
      <c r="A2" s="64" t="s">
        <v>50</v>
      </c>
      <c r="B2" s="64"/>
      <c r="C2" s="64"/>
      <c r="D2" s="64"/>
      <c r="E2" s="64"/>
      <c r="F2" s="64"/>
      <c r="G2" s="64"/>
      <c r="H2" s="64"/>
      <c r="I2" s="4"/>
      <c r="J2" s="4"/>
      <c r="K2" s="4"/>
      <c r="L2" s="4"/>
    </row>
    <row r="3" spans="1:12" ht="96" customHeight="1" x14ac:dyDescent="0.3">
      <c r="A3" s="64" t="s">
        <v>139</v>
      </c>
      <c r="B3" s="64"/>
      <c r="C3" s="64"/>
      <c r="D3" s="64"/>
      <c r="E3" s="64"/>
      <c r="F3" s="64"/>
      <c r="G3" s="64"/>
      <c r="H3" s="64"/>
      <c r="I3" s="4"/>
      <c r="J3" s="4"/>
      <c r="K3" s="4"/>
      <c r="L3" s="4"/>
    </row>
    <row r="4" spans="1:12" ht="17.25" customHeight="1" x14ac:dyDescent="0.3">
      <c r="A4" s="65" t="s">
        <v>51</v>
      </c>
      <c r="B4" s="65"/>
      <c r="C4" s="65"/>
      <c r="D4" s="65"/>
      <c r="E4" s="65"/>
      <c r="F4" s="65"/>
      <c r="G4" s="65"/>
      <c r="H4" s="65"/>
      <c r="I4" s="4"/>
      <c r="J4" s="4"/>
      <c r="K4" s="4"/>
      <c r="L4" s="4"/>
    </row>
    <row r="5" spans="1:12" x14ac:dyDescent="0.25">
      <c r="A5" s="1"/>
      <c r="B5" s="17" t="s">
        <v>0</v>
      </c>
    </row>
    <row r="6" spans="1:12" ht="26.25" x14ac:dyDescent="0.25">
      <c r="A6" s="5" t="s">
        <v>1</v>
      </c>
      <c r="B6" s="5" t="s">
        <v>2</v>
      </c>
      <c r="C6" s="5" t="s">
        <v>3</v>
      </c>
      <c r="D6" s="5" t="s">
        <v>4</v>
      </c>
      <c r="E6" s="5" t="s">
        <v>5</v>
      </c>
      <c r="F6" s="5" t="s">
        <v>6</v>
      </c>
      <c r="G6" s="5" t="s">
        <v>7</v>
      </c>
      <c r="H6" s="5" t="s">
        <v>8</v>
      </c>
    </row>
    <row r="7" spans="1:12" x14ac:dyDescent="0.25">
      <c r="A7" s="6" t="s">
        <v>9</v>
      </c>
      <c r="B7" s="6" t="s">
        <v>10</v>
      </c>
      <c r="C7" s="7">
        <v>30</v>
      </c>
      <c r="D7" s="8">
        <v>50000</v>
      </c>
      <c r="E7" s="9">
        <v>0.05</v>
      </c>
      <c r="F7" s="11">
        <f>D7-D7*E7</f>
        <v>47500</v>
      </c>
      <c r="G7" s="12">
        <f>F7/C7</f>
        <v>1583.3333333333333</v>
      </c>
      <c r="H7" s="13">
        <f>G7*6.96/12</f>
        <v>918.33333333333337</v>
      </c>
    </row>
    <row r="8" spans="1:12" x14ac:dyDescent="0.25">
      <c r="A8" s="6" t="s">
        <v>11</v>
      </c>
      <c r="B8" s="6" t="s">
        <v>12</v>
      </c>
      <c r="C8" s="7">
        <v>10</v>
      </c>
      <c r="D8" s="8">
        <v>30000</v>
      </c>
      <c r="E8" s="8">
        <v>5000</v>
      </c>
      <c r="F8" s="11">
        <f>D8-E8</f>
        <v>25000</v>
      </c>
      <c r="G8" s="11">
        <f>F8/C8</f>
        <v>2500</v>
      </c>
      <c r="H8" s="13">
        <f t="shared" ref="H8:H11" si="0">G8*6.96/12</f>
        <v>1450</v>
      </c>
    </row>
    <row r="9" spans="1:12" x14ac:dyDescent="0.25">
      <c r="A9" s="6" t="s">
        <v>13</v>
      </c>
      <c r="B9" s="6" t="s">
        <v>14</v>
      </c>
      <c r="C9" s="7">
        <v>8</v>
      </c>
      <c r="D9" s="8">
        <v>8000</v>
      </c>
      <c r="E9" s="9">
        <v>0.1</v>
      </c>
      <c r="F9" s="12">
        <f>D9-D9*E9</f>
        <v>7200</v>
      </c>
      <c r="G9" s="11">
        <f>F9/C9</f>
        <v>900</v>
      </c>
      <c r="H9" s="13">
        <f t="shared" si="0"/>
        <v>522</v>
      </c>
    </row>
    <row r="10" spans="1:12" x14ac:dyDescent="0.25">
      <c r="A10" s="6" t="s">
        <v>15</v>
      </c>
      <c r="B10" s="6" t="s">
        <v>16</v>
      </c>
      <c r="C10" s="7">
        <v>10</v>
      </c>
      <c r="D10" s="8">
        <v>35000</v>
      </c>
      <c r="E10" s="8">
        <v>5000</v>
      </c>
      <c r="F10" s="11">
        <f>D10-E10</f>
        <v>30000</v>
      </c>
      <c r="G10" s="11">
        <f>F10/C10</f>
        <v>3000</v>
      </c>
      <c r="H10" s="13">
        <f t="shared" si="0"/>
        <v>1740</v>
      </c>
    </row>
    <row r="11" spans="1:12" x14ac:dyDescent="0.25">
      <c r="A11" s="6" t="s">
        <v>17</v>
      </c>
      <c r="B11" s="6" t="s">
        <v>18</v>
      </c>
      <c r="C11" s="7">
        <v>3</v>
      </c>
      <c r="D11" s="8">
        <v>5000</v>
      </c>
      <c r="E11" s="8">
        <v>0</v>
      </c>
      <c r="F11" s="11">
        <f>D11-E11</f>
        <v>5000</v>
      </c>
      <c r="G11" s="20">
        <f>F11/C11</f>
        <v>1666.6666666666667</v>
      </c>
      <c r="H11" s="13">
        <f t="shared" si="0"/>
        <v>966.66666666666663</v>
      </c>
    </row>
    <row r="12" spans="1:12" ht="15.75" thickBot="1" x14ac:dyDescent="0.3">
      <c r="A12" s="2"/>
      <c r="B12" s="2"/>
      <c r="C12" s="2"/>
      <c r="D12" s="2"/>
      <c r="E12" s="2"/>
      <c r="F12" s="2"/>
      <c r="G12" s="14" t="s">
        <v>19</v>
      </c>
      <c r="H12" s="15">
        <f>SUM(H7:H11)</f>
        <v>5597.0000000000009</v>
      </c>
    </row>
    <row r="13" spans="1:12" x14ac:dyDescent="0.25">
      <c r="A13" s="1"/>
      <c r="B13" s="17" t="s">
        <v>20</v>
      </c>
    </row>
    <row r="14" spans="1:12" ht="26.25" x14ac:dyDescent="0.25">
      <c r="A14" s="5" t="s">
        <v>1</v>
      </c>
      <c r="B14" s="5" t="s">
        <v>21</v>
      </c>
      <c r="C14" s="5" t="s">
        <v>22</v>
      </c>
      <c r="D14" s="5" t="s">
        <v>23</v>
      </c>
      <c r="E14" s="5" t="s">
        <v>24</v>
      </c>
    </row>
    <row r="15" spans="1:12" x14ac:dyDescent="0.25">
      <c r="A15" s="6" t="s">
        <v>9</v>
      </c>
      <c r="B15" s="6" t="s">
        <v>25</v>
      </c>
      <c r="C15" s="8">
        <v>3000</v>
      </c>
      <c r="D15" s="6">
        <v>20</v>
      </c>
      <c r="E15" s="11">
        <f>D15*C15</f>
        <v>60000</v>
      </c>
    </row>
    <row r="16" spans="1:12" x14ac:dyDescent="0.25">
      <c r="A16" s="6" t="s">
        <v>26</v>
      </c>
      <c r="B16" s="6" t="s">
        <v>27</v>
      </c>
      <c r="C16" s="16"/>
      <c r="D16" s="6" t="s">
        <v>28</v>
      </c>
      <c r="E16" s="11">
        <f>3000*2</f>
        <v>6000</v>
      </c>
    </row>
    <row r="17" spans="1:6" x14ac:dyDescent="0.25">
      <c r="A17" s="6" t="s">
        <v>13</v>
      </c>
      <c r="B17" s="6" t="s">
        <v>29</v>
      </c>
      <c r="C17" s="8">
        <v>60</v>
      </c>
      <c r="D17" s="6" t="s">
        <v>30</v>
      </c>
      <c r="E17" s="11">
        <f>60*50</f>
        <v>3000</v>
      </c>
    </row>
    <row r="18" spans="1:6" ht="15.75" thickBot="1" x14ac:dyDescent="0.3">
      <c r="A18" s="2"/>
      <c r="B18" s="2"/>
      <c r="C18" s="2"/>
      <c r="D18" s="14" t="s">
        <v>31</v>
      </c>
      <c r="E18" s="22">
        <f>SUM(E15:E17)</f>
        <v>69000</v>
      </c>
    </row>
    <row r="19" spans="1:6" x14ac:dyDescent="0.25">
      <c r="A19" s="1" t="s">
        <v>32</v>
      </c>
      <c r="B19" s="17" t="s">
        <v>52</v>
      </c>
    </row>
    <row r="20" spans="1:6" ht="26.25" x14ac:dyDescent="0.25">
      <c r="A20" s="5" t="s">
        <v>1</v>
      </c>
      <c r="B20" s="5" t="s">
        <v>21</v>
      </c>
      <c r="C20" s="5" t="s">
        <v>33</v>
      </c>
      <c r="D20" s="5" t="s">
        <v>34</v>
      </c>
      <c r="E20" s="5" t="s">
        <v>35</v>
      </c>
      <c r="F20" s="5" t="s">
        <v>36</v>
      </c>
    </row>
    <row r="21" spans="1:6" x14ac:dyDescent="0.25">
      <c r="A21" s="6" t="s">
        <v>9</v>
      </c>
      <c r="B21" s="6" t="s">
        <v>37</v>
      </c>
      <c r="C21" s="8">
        <v>5</v>
      </c>
      <c r="D21" s="8">
        <v>2400</v>
      </c>
      <c r="E21" s="11">
        <f>D21*15</f>
        <v>36000</v>
      </c>
      <c r="F21" s="11">
        <f>(E21/12)*C21</f>
        <v>15000</v>
      </c>
    </row>
    <row r="22" spans="1:6" x14ac:dyDescent="0.25">
      <c r="A22" s="6" t="s">
        <v>11</v>
      </c>
      <c r="B22" s="6" t="s">
        <v>38</v>
      </c>
      <c r="C22" s="8">
        <v>2</v>
      </c>
      <c r="D22" s="8">
        <v>3500</v>
      </c>
      <c r="E22" s="11">
        <f t="shared" ref="E22:E24" si="1">D22*15</f>
        <v>52500</v>
      </c>
      <c r="F22" s="11">
        <f t="shared" ref="F22:F24" si="2">(E22/12)*C22</f>
        <v>8750</v>
      </c>
    </row>
    <row r="23" spans="1:6" x14ac:dyDescent="0.25">
      <c r="A23" s="6" t="s">
        <v>13</v>
      </c>
      <c r="B23" s="6" t="s">
        <v>53</v>
      </c>
      <c r="C23" s="8">
        <v>2</v>
      </c>
      <c r="D23" s="8">
        <v>2700</v>
      </c>
      <c r="E23" s="11">
        <f t="shared" si="1"/>
        <v>40500</v>
      </c>
      <c r="F23" s="11">
        <f t="shared" si="2"/>
        <v>6750</v>
      </c>
    </row>
    <row r="24" spans="1:6" x14ac:dyDescent="0.25">
      <c r="A24" s="6" t="s">
        <v>15</v>
      </c>
      <c r="B24" s="6" t="s">
        <v>54</v>
      </c>
      <c r="C24" s="8">
        <v>2</v>
      </c>
      <c r="D24" s="8">
        <v>2500</v>
      </c>
      <c r="E24" s="11">
        <f t="shared" si="1"/>
        <v>37500</v>
      </c>
      <c r="F24" s="11">
        <f t="shared" si="2"/>
        <v>6250</v>
      </c>
    </row>
    <row r="25" spans="1:6" ht="15.75" thickBot="1" x14ac:dyDescent="0.3">
      <c r="A25" s="2"/>
      <c r="B25" s="2"/>
      <c r="C25" s="2"/>
      <c r="D25" s="2"/>
      <c r="E25" s="14" t="s">
        <v>42</v>
      </c>
      <c r="F25" s="22">
        <f>SUM(F21:F24)</f>
        <v>36750</v>
      </c>
    </row>
    <row r="26" spans="1:6" x14ac:dyDescent="0.25">
      <c r="A26" s="2"/>
      <c r="B26" s="2"/>
      <c r="C26" s="2"/>
      <c r="D26" s="2"/>
      <c r="E26" s="18"/>
      <c r="F26" s="19"/>
    </row>
    <row r="27" spans="1:6" x14ac:dyDescent="0.25">
      <c r="A27" s="2"/>
      <c r="B27" s="17" t="s">
        <v>55</v>
      </c>
      <c r="C27" s="2"/>
      <c r="D27" s="2"/>
      <c r="E27" s="18"/>
      <c r="F27" s="19"/>
    </row>
    <row r="28" spans="1:6" ht="26.25" x14ac:dyDescent="0.25">
      <c r="A28" s="5" t="s">
        <v>1</v>
      </c>
      <c r="B28" s="5" t="s">
        <v>21</v>
      </c>
      <c r="C28" s="5" t="s">
        <v>33</v>
      </c>
      <c r="D28" s="5" t="s">
        <v>34</v>
      </c>
      <c r="E28" s="5" t="s">
        <v>35</v>
      </c>
      <c r="F28" s="5" t="s">
        <v>36</v>
      </c>
    </row>
    <row r="29" spans="1:6" x14ac:dyDescent="0.25">
      <c r="A29" s="6" t="s">
        <v>13</v>
      </c>
      <c r="B29" s="6" t="s">
        <v>39</v>
      </c>
      <c r="C29" s="8">
        <v>1</v>
      </c>
      <c r="D29" s="8">
        <v>10500</v>
      </c>
      <c r="E29" s="11">
        <f>D29*14</f>
        <v>147000</v>
      </c>
      <c r="F29" s="11">
        <f>E29/12</f>
        <v>12250</v>
      </c>
    </row>
    <row r="30" spans="1:6" x14ac:dyDescent="0.25">
      <c r="A30" s="6" t="s">
        <v>15</v>
      </c>
      <c r="B30" s="6" t="s">
        <v>40</v>
      </c>
      <c r="C30" s="8">
        <v>1</v>
      </c>
      <c r="D30" s="8">
        <v>6000</v>
      </c>
      <c r="E30" s="11">
        <f t="shared" ref="E30:E31" si="3">D30*14</f>
        <v>84000</v>
      </c>
      <c r="F30" s="11">
        <f t="shared" ref="F30" si="4">E30/12</f>
        <v>7000</v>
      </c>
    </row>
    <row r="31" spans="1:6" x14ac:dyDescent="0.25">
      <c r="A31" s="6" t="s">
        <v>17</v>
      </c>
      <c r="B31" s="6" t="s">
        <v>41</v>
      </c>
      <c r="C31" s="8">
        <v>2</v>
      </c>
      <c r="D31" s="8">
        <v>2200</v>
      </c>
      <c r="E31" s="11">
        <f t="shared" si="3"/>
        <v>30800</v>
      </c>
      <c r="F31" s="20">
        <f>(E31/12)*C31</f>
        <v>5133.333333333333</v>
      </c>
    </row>
    <row r="32" spans="1:6" ht="15.75" thickBot="1" x14ac:dyDescent="0.3">
      <c r="A32" s="19"/>
      <c r="B32" s="19"/>
      <c r="C32" s="18"/>
      <c r="D32" s="18"/>
      <c r="E32" s="14" t="s">
        <v>56</v>
      </c>
      <c r="F32" s="21">
        <f>SUM(F29:F31)</f>
        <v>24383.333333333332</v>
      </c>
    </row>
    <row r="33" spans="1:8" x14ac:dyDescent="0.25">
      <c r="A33" s="17"/>
      <c r="B33" s="17" t="s">
        <v>57</v>
      </c>
    </row>
    <row r="34" spans="1:8" x14ac:dyDescent="0.25">
      <c r="A34" s="10" t="s">
        <v>1</v>
      </c>
      <c r="B34" s="10" t="s">
        <v>21</v>
      </c>
      <c r="C34" s="10" t="s">
        <v>22</v>
      </c>
      <c r="D34" s="10" t="s">
        <v>43</v>
      </c>
      <c r="E34" s="10" t="s">
        <v>44</v>
      </c>
    </row>
    <row r="35" spans="1:8" x14ac:dyDescent="0.25">
      <c r="A35" s="6" t="s">
        <v>9</v>
      </c>
      <c r="B35" s="6" t="s">
        <v>45</v>
      </c>
      <c r="C35" s="8">
        <v>60</v>
      </c>
      <c r="D35" s="8">
        <v>80</v>
      </c>
      <c r="E35" s="11">
        <f>D35*C35</f>
        <v>4800</v>
      </c>
    </row>
    <row r="36" spans="1:8" x14ac:dyDescent="0.25">
      <c r="A36" s="6" t="s">
        <v>11</v>
      </c>
      <c r="B36" s="6" t="s">
        <v>60</v>
      </c>
      <c r="C36" s="8">
        <v>60</v>
      </c>
      <c r="D36" s="8">
        <v>10</v>
      </c>
      <c r="E36" s="11">
        <f>D36*C36</f>
        <v>600</v>
      </c>
    </row>
    <row r="37" spans="1:8" x14ac:dyDescent="0.25">
      <c r="A37" s="6" t="s">
        <v>13</v>
      </c>
      <c r="B37" s="6" t="s">
        <v>59</v>
      </c>
      <c r="C37" s="6">
        <v>20</v>
      </c>
      <c r="D37" s="8">
        <v>20</v>
      </c>
      <c r="E37" s="11">
        <f>D37*C37</f>
        <v>400</v>
      </c>
    </row>
    <row r="38" spans="1:8" ht="15.75" thickBot="1" x14ac:dyDescent="0.3">
      <c r="A38" s="2"/>
      <c r="B38" s="2"/>
      <c r="C38" s="2"/>
      <c r="D38" s="14" t="s">
        <v>64</v>
      </c>
      <c r="E38" s="22">
        <f>SUM(E35:E37)</f>
        <v>5800</v>
      </c>
    </row>
    <row r="39" spans="1:8" x14ac:dyDescent="0.25">
      <c r="A39" s="1"/>
      <c r="B39" s="17" t="s">
        <v>58</v>
      </c>
    </row>
    <row r="40" spans="1:8" x14ac:dyDescent="0.25">
      <c r="A40" s="10" t="s">
        <v>1</v>
      </c>
      <c r="B40" s="10" t="s">
        <v>21</v>
      </c>
      <c r="C40" s="10" t="s">
        <v>46</v>
      </c>
      <c r="D40" s="10" t="s">
        <v>44</v>
      </c>
    </row>
    <row r="41" spans="1:8" x14ac:dyDescent="0.25">
      <c r="A41" s="6" t="s">
        <v>9</v>
      </c>
      <c r="B41" s="6" t="s">
        <v>47</v>
      </c>
      <c r="C41" s="6"/>
      <c r="D41" s="23">
        <v>1600</v>
      </c>
    </row>
    <row r="42" spans="1:8" x14ac:dyDescent="0.25">
      <c r="A42" s="6" t="s">
        <v>11</v>
      </c>
      <c r="B42" s="6" t="s">
        <v>48</v>
      </c>
      <c r="C42" s="8">
        <v>2200</v>
      </c>
      <c r="D42" s="13">
        <f>C42/12</f>
        <v>183.33333333333334</v>
      </c>
    </row>
    <row r="43" spans="1:8" x14ac:dyDescent="0.25">
      <c r="A43" s="6" t="s">
        <v>13</v>
      </c>
      <c r="B43" s="6" t="s">
        <v>49</v>
      </c>
      <c r="C43" s="6"/>
      <c r="D43" s="23">
        <v>400</v>
      </c>
    </row>
    <row r="44" spans="1:8" ht="30.75" customHeight="1" x14ac:dyDescent="0.25">
      <c r="A44" s="6" t="s">
        <v>15</v>
      </c>
      <c r="B44" s="6" t="s">
        <v>61</v>
      </c>
      <c r="C44" s="6" t="s">
        <v>62</v>
      </c>
      <c r="D44" s="11">
        <f>0.5*1800</f>
        <v>900</v>
      </c>
      <c r="E44" s="66" t="s">
        <v>110</v>
      </c>
      <c r="F44" s="67"/>
      <c r="G44" s="67"/>
      <c r="H44" s="67"/>
    </row>
    <row r="45" spans="1:8" x14ac:dyDescent="0.25">
      <c r="A45" s="6" t="s">
        <v>17</v>
      </c>
      <c r="B45" s="6" t="s">
        <v>63</v>
      </c>
      <c r="C45" s="6">
        <v>3000</v>
      </c>
      <c r="D45" s="11">
        <f>C45/12</f>
        <v>250</v>
      </c>
    </row>
    <row r="46" spans="1:8" ht="15.75" thickBot="1" x14ac:dyDescent="0.3">
      <c r="A46" s="2"/>
      <c r="B46" s="2"/>
      <c r="C46" s="14" t="s">
        <v>65</v>
      </c>
      <c r="D46" s="15">
        <f>SUM(D41:D45)</f>
        <v>3333.333333333333</v>
      </c>
    </row>
    <row r="47" spans="1:8" x14ac:dyDescent="0.25">
      <c r="A47" s="2"/>
      <c r="B47" s="2"/>
      <c r="C47" s="18"/>
      <c r="D47" s="24"/>
    </row>
    <row r="48" spans="1:8" x14ac:dyDescent="0.25">
      <c r="A48" s="1"/>
      <c r="B48" s="17" t="s">
        <v>95</v>
      </c>
    </row>
    <row r="49" spans="1:8" x14ac:dyDescent="0.25">
      <c r="A49" s="1"/>
      <c r="B49" s="17" t="s">
        <v>66</v>
      </c>
    </row>
    <row r="51" spans="1:8" x14ac:dyDescent="0.25">
      <c r="A51" s="74" t="s">
        <v>67</v>
      </c>
      <c r="B51" s="74"/>
      <c r="C51" s="74"/>
      <c r="D51" s="74"/>
      <c r="E51" s="74"/>
      <c r="F51" s="74"/>
      <c r="G51" s="74"/>
      <c r="H51" s="74"/>
    </row>
    <row r="52" spans="1:8" x14ac:dyDescent="0.25">
      <c r="A52" t="s">
        <v>68</v>
      </c>
      <c r="B52" t="s">
        <v>69</v>
      </c>
    </row>
    <row r="53" spans="1:8" x14ac:dyDescent="0.25">
      <c r="A53" t="s">
        <v>70</v>
      </c>
      <c r="B53" t="s">
        <v>71</v>
      </c>
    </row>
    <row r="54" spans="1:8" x14ac:dyDescent="0.25">
      <c r="D54" s="61" t="s">
        <v>44</v>
      </c>
    </row>
    <row r="55" spans="1:8" x14ac:dyDescent="0.25">
      <c r="B55" s="68" t="s">
        <v>75</v>
      </c>
      <c r="C55" s="68"/>
      <c r="D55" s="58">
        <f>H12</f>
        <v>5597.0000000000009</v>
      </c>
    </row>
    <row r="56" spans="1:8" x14ac:dyDescent="0.25">
      <c r="B56" s="68" t="s">
        <v>76</v>
      </c>
      <c r="C56" s="68"/>
      <c r="D56" s="59">
        <f>E18</f>
        <v>69000</v>
      </c>
    </row>
    <row r="57" spans="1:8" x14ac:dyDescent="0.25">
      <c r="B57" s="68" t="s">
        <v>77</v>
      </c>
      <c r="C57" s="68"/>
      <c r="D57" s="59">
        <f>F25</f>
        <v>36750</v>
      </c>
    </row>
    <row r="58" spans="1:8" x14ac:dyDescent="0.25">
      <c r="B58" s="68" t="s">
        <v>78</v>
      </c>
      <c r="C58" s="68"/>
      <c r="D58" s="60">
        <f>F32</f>
        <v>24383.333333333332</v>
      </c>
    </row>
    <row r="59" spans="1:8" x14ac:dyDescent="0.25">
      <c r="B59" s="68" t="s">
        <v>79</v>
      </c>
      <c r="C59" s="68"/>
      <c r="D59" s="59">
        <f>-E38</f>
        <v>-5800</v>
      </c>
    </row>
    <row r="60" spans="1:8" x14ac:dyDescent="0.25">
      <c r="B60" s="68" t="s">
        <v>80</v>
      </c>
      <c r="C60" s="68"/>
      <c r="D60" s="58">
        <f>D46</f>
        <v>3333.333333333333</v>
      </c>
    </row>
    <row r="61" spans="1:8" x14ac:dyDescent="0.25">
      <c r="B61" s="25"/>
      <c r="C61" s="62" t="s">
        <v>72</v>
      </c>
      <c r="D61" s="63">
        <f>SUM(D55:D60)</f>
        <v>133263.66666666669</v>
      </c>
    </row>
    <row r="62" spans="1:8" ht="20.25" customHeight="1" x14ac:dyDescent="0.25">
      <c r="B62" s="25" t="s">
        <v>74</v>
      </c>
      <c r="C62" s="25"/>
      <c r="D62" s="26">
        <f>(D56+D57+D58-(-D59))*5%</f>
        <v>6216.666666666667</v>
      </c>
    </row>
    <row r="63" spans="1:8" x14ac:dyDescent="0.25">
      <c r="B63" s="25" t="s">
        <v>73</v>
      </c>
      <c r="C63" s="25"/>
      <c r="D63" s="25">
        <f>-D59*6%</f>
        <v>348</v>
      </c>
    </row>
    <row r="64" spans="1:8" x14ac:dyDescent="0.25">
      <c r="B64" s="72" t="s">
        <v>134</v>
      </c>
      <c r="C64" s="72"/>
      <c r="D64" s="28">
        <f>SUM(D61:D63)</f>
        <v>139828.33333333334</v>
      </c>
    </row>
    <row r="66" spans="1:8" x14ac:dyDescent="0.25">
      <c r="A66" t="s">
        <v>81</v>
      </c>
      <c r="B66" s="25" t="s">
        <v>82</v>
      </c>
      <c r="C66" s="25" t="s">
        <v>83</v>
      </c>
      <c r="D66" s="27">
        <f>D64/1800</f>
        <v>77.68240740740741</v>
      </c>
    </row>
    <row r="67" spans="1:8" x14ac:dyDescent="0.25">
      <c r="A67" t="s">
        <v>85</v>
      </c>
      <c r="B67" s="25" t="s">
        <v>84</v>
      </c>
      <c r="C67" s="25"/>
      <c r="D67" s="25">
        <f>1800/300</f>
        <v>6</v>
      </c>
    </row>
    <row r="68" spans="1:8" ht="24.75" customHeight="1" x14ac:dyDescent="0.25">
      <c r="A68" t="s">
        <v>86</v>
      </c>
      <c r="B68" s="25" t="s">
        <v>87</v>
      </c>
      <c r="C68" s="25"/>
      <c r="D68" s="25"/>
    </row>
    <row r="69" spans="1:8" x14ac:dyDescent="0.25">
      <c r="B69" s="25" t="s">
        <v>88</v>
      </c>
      <c r="C69" s="25"/>
      <c r="D69" s="25">
        <f>1.2*1800</f>
        <v>2160</v>
      </c>
    </row>
    <row r="70" spans="1:8" x14ac:dyDescent="0.25">
      <c r="B70" s="25" t="s">
        <v>89</v>
      </c>
      <c r="C70" s="25"/>
      <c r="D70" s="25">
        <f>450*6*6.96</f>
        <v>18792</v>
      </c>
    </row>
    <row r="71" spans="1:8" x14ac:dyDescent="0.25">
      <c r="B71" s="73" t="s">
        <v>135</v>
      </c>
      <c r="C71" s="73"/>
      <c r="D71" s="30">
        <f>SUM(D69:D70)</f>
        <v>20952</v>
      </c>
    </row>
    <row r="72" spans="1:8" x14ac:dyDescent="0.25">
      <c r="B72" s="29"/>
      <c r="D72" s="30"/>
    </row>
    <row r="73" spans="1:8" x14ac:dyDescent="0.25">
      <c r="B73" s="30" t="s">
        <v>90</v>
      </c>
      <c r="C73" s="30"/>
      <c r="D73" s="31">
        <f>D64+D71</f>
        <v>160780.33333333334</v>
      </c>
    </row>
    <row r="74" spans="1:8" x14ac:dyDescent="0.25">
      <c r="B74" s="30" t="s">
        <v>91</v>
      </c>
      <c r="C74" s="30"/>
      <c r="D74" s="31">
        <f>D73/1800</f>
        <v>89.322407407407411</v>
      </c>
    </row>
    <row r="75" spans="1:8" x14ac:dyDescent="0.25">
      <c r="A75" t="s">
        <v>92</v>
      </c>
      <c r="B75" t="s">
        <v>93</v>
      </c>
    </row>
    <row r="76" spans="1:8" x14ac:dyDescent="0.25">
      <c r="B76" s="57" t="s">
        <v>94</v>
      </c>
      <c r="C76" s="57"/>
      <c r="D76" s="26">
        <f>D74*1.5</f>
        <v>133.98361111111112</v>
      </c>
    </row>
    <row r="77" spans="1:8" ht="20.25" customHeight="1" x14ac:dyDescent="0.25">
      <c r="B77" s="51" t="s">
        <v>136</v>
      </c>
      <c r="C77" s="52"/>
      <c r="D77" s="53">
        <f>D76/7.5</f>
        <v>17.864481481481484</v>
      </c>
    </row>
    <row r="79" spans="1:8" ht="22.5" customHeight="1" x14ac:dyDescent="0.25">
      <c r="A79" t="s">
        <v>96</v>
      </c>
      <c r="B79" s="69" t="s">
        <v>140</v>
      </c>
      <c r="C79" s="70"/>
      <c r="D79" s="70"/>
      <c r="E79" s="70"/>
      <c r="F79" s="70"/>
      <c r="G79" s="70"/>
      <c r="H79" s="71"/>
    </row>
    <row r="81" spans="1:7" x14ac:dyDescent="0.25">
      <c r="A81" s="32" t="s">
        <v>97</v>
      </c>
      <c r="B81" s="32" t="s">
        <v>112</v>
      </c>
      <c r="C81" s="32"/>
      <c r="D81" s="32"/>
      <c r="E81" s="32"/>
      <c r="F81" s="32"/>
      <c r="G81" s="32"/>
    </row>
    <row r="82" spans="1:7" x14ac:dyDescent="0.25">
      <c r="B82" s="32"/>
    </row>
    <row r="83" spans="1:7" x14ac:dyDescent="0.25">
      <c r="B83" s="32" t="s">
        <v>99</v>
      </c>
    </row>
  </sheetData>
  <mergeCells count="14">
    <mergeCell ref="B79:H79"/>
    <mergeCell ref="B64:C64"/>
    <mergeCell ref="B71:C71"/>
    <mergeCell ref="B60:C60"/>
    <mergeCell ref="A51:H51"/>
    <mergeCell ref="B55:C55"/>
    <mergeCell ref="B56:C56"/>
    <mergeCell ref="B57:C57"/>
    <mergeCell ref="B58:C58"/>
    <mergeCell ref="A2:H2"/>
    <mergeCell ref="A3:H3"/>
    <mergeCell ref="A4:H4"/>
    <mergeCell ref="E44:H44"/>
    <mergeCell ref="B59:C59"/>
  </mergeCells>
  <pageMargins left="0.32" right="0.27559055118110237" top="0.4" bottom="0.25" header="0.31496062992125984" footer="0.31496062992125984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topLeftCell="A13" workbookViewId="0">
      <selection activeCell="C7" sqref="C7"/>
    </sheetView>
  </sheetViews>
  <sheetFormatPr baseColWidth="10" defaultRowHeight="15" x14ac:dyDescent="0.25"/>
  <cols>
    <col min="1" max="1" width="4.5703125" customWidth="1"/>
    <col min="2" max="2" width="28.85546875" bestFit="1" customWidth="1"/>
    <col min="3" max="3" width="10.28515625" customWidth="1"/>
    <col min="4" max="4" width="1.28515625" customWidth="1"/>
    <col min="5" max="5" width="28.85546875" bestFit="1" customWidth="1"/>
    <col min="7" max="7" width="8.5703125" bestFit="1" customWidth="1"/>
    <col min="8" max="8" width="4.5703125" bestFit="1" customWidth="1"/>
    <col min="9" max="9" width="1.5703125" customWidth="1"/>
    <col min="10" max="10" width="28.85546875" bestFit="1" customWidth="1"/>
    <col min="12" max="12" width="4.5703125" bestFit="1" customWidth="1"/>
  </cols>
  <sheetData>
    <row r="1" spans="1:12" x14ac:dyDescent="0.25">
      <c r="A1" t="s">
        <v>113</v>
      </c>
    </row>
    <row r="2" spans="1:12" ht="21" customHeight="1" x14ac:dyDescent="0.25">
      <c r="A2" t="s">
        <v>100</v>
      </c>
    </row>
    <row r="3" spans="1:12" x14ac:dyDescent="0.25">
      <c r="A3" t="s">
        <v>68</v>
      </c>
      <c r="B3" t="s">
        <v>102</v>
      </c>
      <c r="E3" t="s">
        <v>103</v>
      </c>
    </row>
    <row r="4" spans="1:12" ht="26.25" customHeight="1" x14ac:dyDescent="0.25">
      <c r="C4" s="35" t="s">
        <v>101</v>
      </c>
      <c r="F4" s="37" t="s">
        <v>104</v>
      </c>
      <c r="G4" s="37"/>
      <c r="H4" s="37" t="s">
        <v>105</v>
      </c>
      <c r="K4" t="s">
        <v>106</v>
      </c>
      <c r="L4" t="s">
        <v>107</v>
      </c>
    </row>
    <row r="5" spans="1:12" x14ac:dyDescent="0.25">
      <c r="A5" s="6" t="s">
        <v>9</v>
      </c>
      <c r="B5" s="6" t="s">
        <v>10</v>
      </c>
      <c r="C5" s="34">
        <v>918.33333333333337</v>
      </c>
      <c r="E5" s="6" t="s">
        <v>25</v>
      </c>
      <c r="F5" s="34">
        <v>60000</v>
      </c>
      <c r="G5" s="34">
        <f>F5</f>
        <v>60000</v>
      </c>
      <c r="H5" s="36">
        <f>G5/$F$25</f>
        <v>0.43145705444268934</v>
      </c>
      <c r="J5" s="38" t="s">
        <v>25</v>
      </c>
      <c r="K5" s="39">
        <v>60000</v>
      </c>
      <c r="L5" s="40">
        <v>0.43145705444268934</v>
      </c>
    </row>
    <row r="6" spans="1:12" x14ac:dyDescent="0.25">
      <c r="A6" s="6" t="s">
        <v>11</v>
      </c>
      <c r="B6" s="6" t="s">
        <v>12</v>
      </c>
      <c r="C6" s="34">
        <v>1450</v>
      </c>
      <c r="E6" s="6" t="s">
        <v>37</v>
      </c>
      <c r="F6" s="34">
        <v>15000</v>
      </c>
      <c r="G6" s="34">
        <f>G5+F6</f>
        <v>75000</v>
      </c>
      <c r="H6" s="36">
        <f t="shared" ref="H6:H24" si="0">G6/$F$25</f>
        <v>0.5393213180533617</v>
      </c>
      <c r="J6" s="38" t="s">
        <v>37</v>
      </c>
      <c r="K6" s="39">
        <v>15000</v>
      </c>
      <c r="L6" s="40">
        <v>0.5393213180533617</v>
      </c>
    </row>
    <row r="7" spans="1:12" x14ac:dyDescent="0.25">
      <c r="A7" s="6" t="s">
        <v>13</v>
      </c>
      <c r="B7" s="6" t="s">
        <v>14</v>
      </c>
      <c r="C7" s="34">
        <v>522</v>
      </c>
      <c r="E7" s="6" t="s">
        <v>39</v>
      </c>
      <c r="F7" s="34">
        <v>12250</v>
      </c>
      <c r="G7" s="34">
        <f>G6+F7</f>
        <v>87250</v>
      </c>
      <c r="H7" s="36">
        <f t="shared" si="0"/>
        <v>0.62741046666874412</v>
      </c>
      <c r="J7" s="38" t="s">
        <v>39</v>
      </c>
      <c r="K7" s="39">
        <v>12250</v>
      </c>
      <c r="L7" s="40">
        <v>0.62741046666874412</v>
      </c>
    </row>
    <row r="8" spans="1:12" x14ac:dyDescent="0.25">
      <c r="A8" s="6" t="s">
        <v>15</v>
      </c>
      <c r="B8" s="6" t="s">
        <v>16</v>
      </c>
      <c r="C8" s="34">
        <v>1740</v>
      </c>
      <c r="E8" s="6" t="s">
        <v>38</v>
      </c>
      <c r="F8" s="34">
        <v>8750</v>
      </c>
      <c r="G8" s="34">
        <f t="shared" ref="G8:G24" si="1">G7+F8</f>
        <v>96000</v>
      </c>
      <c r="H8" s="36">
        <f t="shared" si="0"/>
        <v>0.69033128710830294</v>
      </c>
      <c r="J8" s="38" t="s">
        <v>38</v>
      </c>
      <c r="K8" s="39">
        <v>8750</v>
      </c>
      <c r="L8" s="40">
        <v>0.69033128710830294</v>
      </c>
    </row>
    <row r="9" spans="1:12" x14ac:dyDescent="0.25">
      <c r="A9" s="6" t="s">
        <v>17</v>
      </c>
      <c r="B9" s="6" t="s">
        <v>18</v>
      </c>
      <c r="C9" s="34">
        <v>966.66666666666663</v>
      </c>
      <c r="E9" s="6" t="s">
        <v>40</v>
      </c>
      <c r="F9" s="34">
        <v>7000</v>
      </c>
      <c r="G9" s="34">
        <f t="shared" si="1"/>
        <v>103000</v>
      </c>
      <c r="H9" s="36">
        <f t="shared" si="0"/>
        <v>0.74066794345995002</v>
      </c>
      <c r="J9" s="38" t="s">
        <v>40</v>
      </c>
      <c r="K9" s="39">
        <v>7000</v>
      </c>
      <c r="L9" s="40">
        <v>0.74066794345995002</v>
      </c>
    </row>
    <row r="10" spans="1:12" x14ac:dyDescent="0.25">
      <c r="A10" s="6" t="s">
        <v>9</v>
      </c>
      <c r="B10" s="6" t="s">
        <v>25</v>
      </c>
      <c r="C10" s="34">
        <v>60000</v>
      </c>
      <c r="E10" s="6" t="s">
        <v>53</v>
      </c>
      <c r="F10" s="34">
        <v>6750</v>
      </c>
      <c r="G10" s="34">
        <f t="shared" si="1"/>
        <v>109750</v>
      </c>
      <c r="H10" s="36">
        <f t="shared" si="0"/>
        <v>0.78920686208475255</v>
      </c>
      <c r="J10" s="38" t="s">
        <v>53</v>
      </c>
      <c r="K10" s="39">
        <v>6750</v>
      </c>
      <c r="L10" s="40">
        <v>0.78920686208475255</v>
      </c>
    </row>
    <row r="11" spans="1:12" x14ac:dyDescent="0.25">
      <c r="A11" s="6" t="s">
        <v>26</v>
      </c>
      <c r="B11" s="6" t="s">
        <v>27</v>
      </c>
      <c r="C11" s="34">
        <v>6000</v>
      </c>
      <c r="E11" s="6" t="s">
        <v>54</v>
      </c>
      <c r="F11" s="34">
        <v>6250</v>
      </c>
      <c r="G11" s="34">
        <f t="shared" si="1"/>
        <v>116000</v>
      </c>
      <c r="H11" s="36">
        <f t="shared" si="0"/>
        <v>0.83415030525586609</v>
      </c>
      <c r="J11" s="6" t="s">
        <v>54</v>
      </c>
      <c r="K11" s="34">
        <v>6250</v>
      </c>
      <c r="L11" s="36">
        <v>0.83415030525586609</v>
      </c>
    </row>
    <row r="12" spans="1:12" x14ac:dyDescent="0.25">
      <c r="A12" s="6" t="s">
        <v>13</v>
      </c>
      <c r="B12" s="6" t="s">
        <v>29</v>
      </c>
      <c r="C12" s="34">
        <v>3000</v>
      </c>
      <c r="E12" s="6" t="s">
        <v>27</v>
      </c>
      <c r="F12" s="34">
        <v>6000</v>
      </c>
      <c r="G12" s="34">
        <f t="shared" si="1"/>
        <v>122000</v>
      </c>
      <c r="H12" s="36">
        <f t="shared" si="0"/>
        <v>0.87729601070013496</v>
      </c>
      <c r="J12" s="6" t="s">
        <v>27</v>
      </c>
      <c r="K12" s="34">
        <v>6000</v>
      </c>
      <c r="L12" s="36">
        <v>0.87729601070013496</v>
      </c>
    </row>
    <row r="13" spans="1:12" x14ac:dyDescent="0.25">
      <c r="A13" s="6" t="s">
        <v>9</v>
      </c>
      <c r="B13" s="6" t="s">
        <v>37</v>
      </c>
      <c r="C13" s="34">
        <v>15000</v>
      </c>
      <c r="E13" s="6" t="s">
        <v>41</v>
      </c>
      <c r="F13" s="34">
        <v>5133.333333333333</v>
      </c>
      <c r="G13" s="34">
        <f t="shared" si="1"/>
        <v>127133.33333333333</v>
      </c>
      <c r="H13" s="36">
        <f t="shared" si="0"/>
        <v>0.91420955869134279</v>
      </c>
      <c r="J13" s="6" t="s">
        <v>41</v>
      </c>
      <c r="K13" s="34">
        <v>5133.333333333333</v>
      </c>
      <c r="L13" s="36">
        <v>0.91420955869134279</v>
      </c>
    </row>
    <row r="14" spans="1:12" x14ac:dyDescent="0.25">
      <c r="A14" s="6" t="s">
        <v>11</v>
      </c>
      <c r="B14" s="6" t="s">
        <v>38</v>
      </c>
      <c r="C14" s="34">
        <v>8750</v>
      </c>
      <c r="E14" s="6" t="s">
        <v>29</v>
      </c>
      <c r="F14" s="34">
        <v>3000</v>
      </c>
      <c r="G14" s="34">
        <f t="shared" si="1"/>
        <v>130133.33333333333</v>
      </c>
      <c r="H14" s="36">
        <f t="shared" si="0"/>
        <v>0.93578241141347729</v>
      </c>
      <c r="J14" s="6" t="s">
        <v>29</v>
      </c>
      <c r="K14" s="34">
        <v>3000</v>
      </c>
      <c r="L14" s="36">
        <v>0.93578241141347729</v>
      </c>
    </row>
    <row r="15" spans="1:12" x14ac:dyDescent="0.25">
      <c r="A15" s="6" t="s">
        <v>13</v>
      </c>
      <c r="B15" s="6" t="s">
        <v>53</v>
      </c>
      <c r="C15" s="34">
        <v>6750</v>
      </c>
      <c r="E15" s="6" t="s">
        <v>16</v>
      </c>
      <c r="F15" s="34">
        <v>1740</v>
      </c>
      <c r="G15" s="34">
        <f t="shared" si="1"/>
        <v>131873.33333333331</v>
      </c>
      <c r="H15" s="36">
        <f t="shared" si="0"/>
        <v>0.94829466599231516</v>
      </c>
      <c r="J15" s="6" t="s">
        <v>16</v>
      </c>
      <c r="K15" s="34">
        <v>1740</v>
      </c>
      <c r="L15" s="36">
        <v>0.94829466599231516</v>
      </c>
    </row>
    <row r="16" spans="1:12" x14ac:dyDescent="0.25">
      <c r="A16" s="6" t="s">
        <v>15</v>
      </c>
      <c r="B16" s="6" t="s">
        <v>54</v>
      </c>
      <c r="C16" s="34">
        <v>6250</v>
      </c>
      <c r="E16" s="6" t="s">
        <v>47</v>
      </c>
      <c r="F16" s="34">
        <v>1600</v>
      </c>
      <c r="G16" s="34">
        <f t="shared" si="1"/>
        <v>133473.33333333331</v>
      </c>
      <c r="H16" s="36">
        <f t="shared" si="0"/>
        <v>0.95980018744412021</v>
      </c>
      <c r="J16" s="6" t="s">
        <v>47</v>
      </c>
      <c r="K16" s="34">
        <v>1600</v>
      </c>
      <c r="L16" s="36">
        <v>0.95980018744412021</v>
      </c>
    </row>
    <row r="17" spans="1:12" x14ac:dyDescent="0.25">
      <c r="A17" s="6" t="s">
        <v>13</v>
      </c>
      <c r="B17" s="6" t="s">
        <v>39</v>
      </c>
      <c r="C17" s="34">
        <v>12250</v>
      </c>
      <c r="E17" s="6" t="s">
        <v>12</v>
      </c>
      <c r="F17" s="34">
        <v>1450</v>
      </c>
      <c r="G17" s="34">
        <f t="shared" si="1"/>
        <v>134923.33333333331</v>
      </c>
      <c r="H17" s="36">
        <f t="shared" si="0"/>
        <v>0.97022706625981858</v>
      </c>
      <c r="J17" s="6" t="s">
        <v>12</v>
      </c>
      <c r="K17" s="34">
        <v>1450</v>
      </c>
      <c r="L17" s="36">
        <v>0.97022706625981858</v>
      </c>
    </row>
    <row r="18" spans="1:12" x14ac:dyDescent="0.25">
      <c r="A18" s="6" t="s">
        <v>15</v>
      </c>
      <c r="B18" s="6" t="s">
        <v>40</v>
      </c>
      <c r="C18" s="34">
        <v>7000</v>
      </c>
      <c r="E18" s="6" t="s">
        <v>18</v>
      </c>
      <c r="F18" s="34">
        <v>966.66666666666663</v>
      </c>
      <c r="G18" s="34">
        <f t="shared" si="1"/>
        <v>135889.99999999997</v>
      </c>
      <c r="H18" s="36">
        <f t="shared" si="0"/>
        <v>0.97717831880361739</v>
      </c>
      <c r="J18" s="6" t="s">
        <v>18</v>
      </c>
      <c r="K18" s="34">
        <v>966.66666666666663</v>
      </c>
      <c r="L18" s="36">
        <v>0.97717831880361739</v>
      </c>
    </row>
    <row r="19" spans="1:12" x14ac:dyDescent="0.25">
      <c r="A19" s="6" t="s">
        <v>17</v>
      </c>
      <c r="B19" s="6" t="s">
        <v>41</v>
      </c>
      <c r="C19" s="34">
        <v>5133.333333333333</v>
      </c>
      <c r="E19" s="6" t="s">
        <v>10</v>
      </c>
      <c r="F19" s="34">
        <v>918.33333333333337</v>
      </c>
      <c r="G19" s="34">
        <f t="shared" si="1"/>
        <v>136808.33333333331</v>
      </c>
      <c r="H19" s="36">
        <f t="shared" si="0"/>
        <v>0.98378200872022636</v>
      </c>
      <c r="J19" s="6" t="s">
        <v>10</v>
      </c>
      <c r="K19" s="34">
        <v>918.33333333333337</v>
      </c>
      <c r="L19" s="36">
        <v>0.98378200872022636</v>
      </c>
    </row>
    <row r="20" spans="1:12" x14ac:dyDescent="0.25">
      <c r="A20" s="6" t="s">
        <v>9</v>
      </c>
      <c r="B20" s="6" t="s">
        <v>47</v>
      </c>
      <c r="C20" s="34">
        <v>1600</v>
      </c>
      <c r="E20" s="6" t="s">
        <v>61</v>
      </c>
      <c r="F20" s="34">
        <v>900</v>
      </c>
      <c r="G20" s="34">
        <f t="shared" si="1"/>
        <v>137708.33333333331</v>
      </c>
      <c r="H20" s="36">
        <f t="shared" si="0"/>
        <v>0.9902538645368667</v>
      </c>
      <c r="J20" s="6" t="s">
        <v>61</v>
      </c>
      <c r="K20" s="34">
        <v>900</v>
      </c>
      <c r="L20" s="36">
        <v>0.9902538645368667</v>
      </c>
    </row>
    <row r="21" spans="1:12" x14ac:dyDescent="0.25">
      <c r="A21" s="6" t="s">
        <v>11</v>
      </c>
      <c r="B21" s="6" t="s">
        <v>48</v>
      </c>
      <c r="C21" s="34">
        <v>183.33333333333334</v>
      </c>
      <c r="E21" s="6" t="s">
        <v>14</v>
      </c>
      <c r="F21" s="34">
        <v>522</v>
      </c>
      <c r="G21" s="34">
        <f t="shared" si="1"/>
        <v>138230.33333333331</v>
      </c>
      <c r="H21" s="36">
        <f t="shared" si="0"/>
        <v>0.99400754091051813</v>
      </c>
      <c r="J21" s="6" t="s">
        <v>14</v>
      </c>
      <c r="K21" s="34">
        <v>522</v>
      </c>
      <c r="L21" s="36">
        <v>0.99400754091051813</v>
      </c>
    </row>
    <row r="22" spans="1:12" x14ac:dyDescent="0.25">
      <c r="A22" s="6" t="s">
        <v>13</v>
      </c>
      <c r="B22" s="6" t="s">
        <v>49</v>
      </c>
      <c r="C22" s="34">
        <v>400</v>
      </c>
      <c r="E22" s="6" t="s">
        <v>49</v>
      </c>
      <c r="F22" s="34">
        <v>400</v>
      </c>
      <c r="G22" s="34">
        <f t="shared" si="1"/>
        <v>138630.33333333331</v>
      </c>
      <c r="H22" s="36">
        <f t="shared" si="0"/>
        <v>0.99688392127346936</v>
      </c>
      <c r="J22" s="6" t="s">
        <v>49</v>
      </c>
      <c r="K22" s="34">
        <v>400</v>
      </c>
      <c r="L22" s="36">
        <v>0.99688392127346936</v>
      </c>
    </row>
    <row r="23" spans="1:12" x14ac:dyDescent="0.25">
      <c r="A23" s="6" t="s">
        <v>15</v>
      </c>
      <c r="B23" s="6" t="s">
        <v>61</v>
      </c>
      <c r="C23" s="34">
        <v>900</v>
      </c>
      <c r="E23" s="6" t="s">
        <v>63</v>
      </c>
      <c r="F23" s="34">
        <v>250</v>
      </c>
      <c r="G23" s="34">
        <f t="shared" si="1"/>
        <v>138880.33333333331</v>
      </c>
      <c r="H23" s="36">
        <f t="shared" si="0"/>
        <v>0.99868165900031391</v>
      </c>
      <c r="J23" s="6" t="s">
        <v>63</v>
      </c>
      <c r="K23" s="34">
        <v>250</v>
      </c>
      <c r="L23" s="36">
        <v>0.99868165900031391</v>
      </c>
    </row>
    <row r="24" spans="1:12" x14ac:dyDescent="0.25">
      <c r="A24" s="6" t="s">
        <v>17</v>
      </c>
      <c r="B24" s="6" t="s">
        <v>63</v>
      </c>
      <c r="C24" s="34">
        <v>250</v>
      </c>
      <c r="E24" s="6" t="s">
        <v>48</v>
      </c>
      <c r="F24" s="34">
        <v>183.33333333333334</v>
      </c>
      <c r="G24" s="34">
        <f t="shared" si="1"/>
        <v>139063.66666666666</v>
      </c>
      <c r="H24" s="36">
        <f t="shared" si="0"/>
        <v>1</v>
      </c>
      <c r="J24" s="6" t="s">
        <v>48</v>
      </c>
      <c r="K24" s="34">
        <v>183.33333333333334</v>
      </c>
      <c r="L24" s="36">
        <v>1</v>
      </c>
    </row>
    <row r="25" spans="1:12" x14ac:dyDescent="0.25">
      <c r="F25" s="33">
        <f>SUM(F5:F24)</f>
        <v>139063.66666666666</v>
      </c>
    </row>
  </sheetData>
  <sortState ref="E5:F24">
    <sortCondition descending="1" ref="F5:F24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O35"/>
  <sheetViews>
    <sheetView topLeftCell="A16" workbookViewId="0">
      <selection activeCell="B30" sqref="B30"/>
    </sheetView>
  </sheetViews>
  <sheetFormatPr baseColWidth="10" defaultRowHeight="15" x14ac:dyDescent="0.25"/>
  <cols>
    <col min="1" max="1" width="6.42578125" customWidth="1"/>
    <col min="2" max="2" width="28.85546875" bestFit="1" customWidth="1"/>
    <col min="3" max="3" width="7.5703125" bestFit="1" customWidth="1"/>
    <col min="4" max="4" width="6.42578125" bestFit="1" customWidth="1"/>
  </cols>
  <sheetData>
    <row r="3" spans="2:15" x14ac:dyDescent="0.25">
      <c r="B3" s="44" t="s">
        <v>1</v>
      </c>
      <c r="C3" s="45" t="s">
        <v>108</v>
      </c>
      <c r="D3" s="44" t="s">
        <v>109</v>
      </c>
      <c r="F3" s="48"/>
      <c r="G3" s="48"/>
      <c r="H3" s="48"/>
      <c r="I3" s="48"/>
      <c r="J3" s="48"/>
      <c r="K3" s="48"/>
      <c r="L3" s="48"/>
      <c r="M3" s="48"/>
      <c r="N3" s="48"/>
      <c r="O3" s="48"/>
    </row>
    <row r="4" spans="2:15" x14ac:dyDescent="0.25">
      <c r="B4" s="38" t="s">
        <v>25</v>
      </c>
      <c r="C4" s="39">
        <v>60000</v>
      </c>
      <c r="D4" s="40">
        <v>0.43145705444268934</v>
      </c>
      <c r="F4" s="48"/>
      <c r="G4" s="48"/>
      <c r="H4" s="48"/>
      <c r="I4" s="48"/>
      <c r="J4" s="48"/>
      <c r="K4" s="48"/>
      <c r="L4" s="48"/>
      <c r="M4" s="48"/>
      <c r="N4" s="48"/>
      <c r="O4" s="48"/>
    </row>
    <row r="5" spans="2:15" x14ac:dyDescent="0.25">
      <c r="B5" s="38" t="s">
        <v>37</v>
      </c>
      <c r="C5" s="39">
        <v>15000</v>
      </c>
      <c r="D5" s="40">
        <v>0.5393213180533617</v>
      </c>
      <c r="F5" s="48"/>
      <c r="G5" s="48"/>
      <c r="H5" s="48"/>
      <c r="I5" s="48"/>
      <c r="J5" s="48"/>
      <c r="K5" s="48"/>
      <c r="L5" s="48"/>
      <c r="M5" s="48"/>
      <c r="N5" s="48"/>
      <c r="O5" s="48"/>
    </row>
    <row r="6" spans="2:15" x14ac:dyDescent="0.25">
      <c r="B6" s="38" t="s">
        <v>39</v>
      </c>
      <c r="C6" s="39">
        <v>12250</v>
      </c>
      <c r="D6" s="40">
        <v>0.62741046666874412</v>
      </c>
      <c r="F6" s="48"/>
      <c r="G6" s="48"/>
      <c r="H6" s="48"/>
      <c r="I6" s="48"/>
      <c r="J6" s="48"/>
      <c r="K6" s="48"/>
      <c r="L6" s="48"/>
      <c r="M6" s="48"/>
      <c r="N6" s="48"/>
      <c r="O6" s="48"/>
    </row>
    <row r="7" spans="2:15" x14ac:dyDescent="0.25">
      <c r="B7" s="38" t="s">
        <v>38</v>
      </c>
      <c r="C7" s="39">
        <v>8750</v>
      </c>
      <c r="D7" s="40">
        <v>0.69033128710830294</v>
      </c>
      <c r="F7" s="48"/>
      <c r="G7" s="48"/>
      <c r="H7" s="48"/>
      <c r="I7" s="48"/>
      <c r="J7" s="48"/>
      <c r="K7" s="48"/>
      <c r="L7" s="48"/>
      <c r="M7" s="48"/>
      <c r="N7" s="48"/>
      <c r="O7" s="48"/>
    </row>
    <row r="8" spans="2:15" x14ac:dyDescent="0.25">
      <c r="B8" s="38" t="s">
        <v>40</v>
      </c>
      <c r="C8" s="39">
        <v>7000</v>
      </c>
      <c r="D8" s="40">
        <v>0.74066794345995002</v>
      </c>
      <c r="F8" s="48"/>
      <c r="G8" s="48"/>
      <c r="H8" s="48"/>
      <c r="I8" s="48"/>
      <c r="J8" s="48"/>
      <c r="K8" s="48"/>
      <c r="L8" s="48"/>
      <c r="M8" s="48"/>
      <c r="N8" s="48"/>
      <c r="O8" s="48"/>
    </row>
    <row r="9" spans="2:15" x14ac:dyDescent="0.25">
      <c r="B9" s="38" t="s">
        <v>53</v>
      </c>
      <c r="C9" s="39">
        <v>6750</v>
      </c>
      <c r="D9" s="40">
        <v>0.78920686208475255</v>
      </c>
      <c r="F9" s="48"/>
      <c r="G9" s="48"/>
      <c r="H9" s="48"/>
      <c r="I9" s="48"/>
      <c r="J9" s="48"/>
      <c r="K9" s="48"/>
      <c r="L9" s="48"/>
      <c r="M9" s="48"/>
      <c r="N9" s="48"/>
      <c r="O9" s="48"/>
    </row>
    <row r="10" spans="2:15" x14ac:dyDescent="0.25">
      <c r="B10" s="6" t="s">
        <v>54</v>
      </c>
      <c r="C10" s="34">
        <v>6250</v>
      </c>
      <c r="D10" s="36">
        <v>0.83415030525586609</v>
      </c>
      <c r="F10" s="48"/>
      <c r="G10" s="48"/>
      <c r="H10" s="48"/>
      <c r="I10" s="48"/>
      <c r="J10" s="48"/>
      <c r="K10" s="48"/>
      <c r="L10" s="48"/>
      <c r="M10" s="48"/>
      <c r="N10" s="48"/>
      <c r="O10" s="48"/>
    </row>
    <row r="11" spans="2:15" x14ac:dyDescent="0.25">
      <c r="B11" s="6" t="s">
        <v>27</v>
      </c>
      <c r="C11" s="34">
        <v>6000</v>
      </c>
      <c r="D11" s="36">
        <v>0.87729601070013496</v>
      </c>
      <c r="F11" s="48"/>
      <c r="G11" s="48"/>
      <c r="H11" s="48"/>
      <c r="I11" s="48"/>
      <c r="J11" s="48"/>
      <c r="K11" s="48"/>
      <c r="L11" s="48"/>
      <c r="M11" s="48"/>
      <c r="N11" s="48"/>
      <c r="O11" s="48"/>
    </row>
    <row r="12" spans="2:15" x14ac:dyDescent="0.25">
      <c r="B12" s="6" t="s">
        <v>41</v>
      </c>
      <c r="C12" s="34">
        <v>5133.333333333333</v>
      </c>
      <c r="D12" s="36">
        <v>0.91420955869134279</v>
      </c>
      <c r="F12" s="48"/>
      <c r="G12" s="48"/>
      <c r="H12" s="48"/>
      <c r="I12" s="48"/>
      <c r="J12" s="48"/>
      <c r="K12" s="48"/>
      <c r="L12" s="48"/>
      <c r="M12" s="48"/>
      <c r="N12" s="48"/>
      <c r="O12" s="48"/>
    </row>
    <row r="13" spans="2:15" x14ac:dyDescent="0.25">
      <c r="B13" s="6" t="s">
        <v>29</v>
      </c>
      <c r="C13" s="34">
        <v>3000</v>
      </c>
      <c r="D13" s="36">
        <v>0.93578241141347729</v>
      </c>
      <c r="F13" s="48"/>
      <c r="G13" s="48"/>
      <c r="H13" s="48"/>
      <c r="I13" s="48"/>
      <c r="J13" s="48"/>
      <c r="K13" s="48"/>
      <c r="L13" s="48"/>
      <c r="M13" s="48"/>
      <c r="N13" s="48"/>
      <c r="O13" s="48"/>
    </row>
    <row r="14" spans="2:15" x14ac:dyDescent="0.25">
      <c r="B14" s="6" t="s">
        <v>16</v>
      </c>
      <c r="C14" s="34">
        <v>1740</v>
      </c>
      <c r="D14" s="36">
        <v>0.94829466599231516</v>
      </c>
      <c r="F14" s="48"/>
      <c r="G14" s="48"/>
      <c r="H14" s="48"/>
      <c r="I14" s="48"/>
      <c r="J14" s="48"/>
      <c r="K14" s="48"/>
      <c r="L14" s="48"/>
      <c r="M14" s="48"/>
      <c r="N14" s="48"/>
      <c r="O14" s="48"/>
    </row>
    <row r="15" spans="2:15" x14ac:dyDescent="0.25">
      <c r="B15" s="6" t="s">
        <v>47</v>
      </c>
      <c r="C15" s="34">
        <v>1600</v>
      </c>
      <c r="D15" s="36">
        <v>0.95980018744412021</v>
      </c>
      <c r="F15" s="48"/>
      <c r="G15" s="48"/>
      <c r="H15" s="48"/>
      <c r="I15" s="48"/>
      <c r="J15" s="48"/>
      <c r="K15" s="48"/>
      <c r="L15" s="48"/>
      <c r="M15" s="48"/>
      <c r="N15" s="48"/>
      <c r="O15" s="48"/>
    </row>
    <row r="16" spans="2:15" x14ac:dyDescent="0.25">
      <c r="B16" s="6" t="s">
        <v>12</v>
      </c>
      <c r="C16" s="34">
        <v>1450</v>
      </c>
      <c r="D16" s="36">
        <v>0.97022706625981858</v>
      </c>
      <c r="F16" s="48"/>
      <c r="G16" s="48"/>
      <c r="H16" s="48"/>
      <c r="I16" s="48"/>
      <c r="J16" s="48"/>
      <c r="K16" s="48"/>
      <c r="L16" s="48"/>
      <c r="M16" s="48"/>
      <c r="N16" s="48"/>
      <c r="O16" s="48"/>
    </row>
    <row r="17" spans="2:15" x14ac:dyDescent="0.25">
      <c r="B17" s="6" t="s">
        <v>18</v>
      </c>
      <c r="C17" s="34">
        <v>966.66666666666663</v>
      </c>
      <c r="D17" s="36">
        <v>0.97717831880361739</v>
      </c>
      <c r="E17" s="41"/>
      <c r="F17" s="48"/>
      <c r="G17" s="48"/>
      <c r="H17" s="48"/>
      <c r="I17" s="48"/>
      <c r="J17" s="48"/>
      <c r="K17" s="48"/>
      <c r="L17" s="48"/>
      <c r="M17" s="48"/>
      <c r="N17" s="48"/>
      <c r="O17" s="48"/>
    </row>
    <row r="18" spans="2:15" x14ac:dyDescent="0.25">
      <c r="B18" s="6" t="s">
        <v>10</v>
      </c>
      <c r="C18" s="34">
        <v>918.33333333333337</v>
      </c>
      <c r="D18" s="36">
        <v>0.98378200872022636</v>
      </c>
      <c r="E18" s="41"/>
      <c r="F18" s="48"/>
      <c r="G18" s="48"/>
      <c r="H18" s="48"/>
      <c r="I18" s="48"/>
      <c r="J18" s="48"/>
      <c r="K18" s="48"/>
      <c r="L18" s="48"/>
      <c r="M18" s="48"/>
      <c r="N18" s="48"/>
      <c r="O18" s="48"/>
    </row>
    <row r="19" spans="2:15" x14ac:dyDescent="0.25">
      <c r="B19" s="6" t="s">
        <v>61</v>
      </c>
      <c r="C19" s="34">
        <v>900</v>
      </c>
      <c r="D19" s="36">
        <v>0.9902538645368667</v>
      </c>
      <c r="E19" s="41"/>
      <c r="F19" s="48"/>
      <c r="G19" s="48"/>
      <c r="H19" s="48"/>
      <c r="I19" s="48"/>
      <c r="J19" s="48"/>
      <c r="K19" s="48"/>
      <c r="L19" s="48"/>
      <c r="M19" s="48"/>
      <c r="N19" s="48"/>
      <c r="O19" s="48"/>
    </row>
    <row r="20" spans="2:15" x14ac:dyDescent="0.25">
      <c r="B20" s="6" t="s">
        <v>14</v>
      </c>
      <c r="C20" s="34">
        <v>522</v>
      </c>
      <c r="D20" s="36">
        <v>0.99400754091051813</v>
      </c>
      <c r="E20" s="41"/>
      <c r="F20" s="48"/>
      <c r="G20" s="48"/>
      <c r="H20" s="48"/>
      <c r="I20" s="48"/>
      <c r="J20" s="48"/>
      <c r="K20" s="48"/>
      <c r="L20" s="48"/>
      <c r="M20" s="48"/>
      <c r="N20" s="48"/>
      <c r="O20" s="48"/>
    </row>
    <row r="21" spans="2:15" x14ac:dyDescent="0.25">
      <c r="B21" s="6" t="s">
        <v>49</v>
      </c>
      <c r="C21" s="34">
        <v>400</v>
      </c>
      <c r="D21" s="36">
        <v>0.99688392127346936</v>
      </c>
      <c r="E21" s="41"/>
      <c r="F21" s="48"/>
      <c r="G21" s="48"/>
      <c r="H21" s="48"/>
      <c r="I21" s="48"/>
      <c r="J21" s="48"/>
      <c r="K21" s="48"/>
      <c r="L21" s="48"/>
      <c r="M21" s="48"/>
      <c r="N21" s="48"/>
      <c r="O21" s="48"/>
    </row>
    <row r="22" spans="2:15" x14ac:dyDescent="0.25">
      <c r="B22" s="6" t="s">
        <v>63</v>
      </c>
      <c r="C22" s="34">
        <v>250</v>
      </c>
      <c r="D22" s="36">
        <v>0.99868165900031391</v>
      </c>
      <c r="E22" s="41"/>
      <c r="F22" s="48"/>
      <c r="G22" s="48"/>
      <c r="H22" s="48"/>
      <c r="I22" s="48"/>
      <c r="J22" s="48"/>
      <c r="K22" s="48"/>
      <c r="L22" s="48"/>
      <c r="M22" s="48"/>
      <c r="N22" s="48"/>
      <c r="O22" s="48"/>
    </row>
    <row r="23" spans="2:15" x14ac:dyDescent="0.25">
      <c r="B23" s="6" t="s">
        <v>48</v>
      </c>
      <c r="C23" s="34">
        <v>183.33333333333334</v>
      </c>
      <c r="D23" s="36">
        <v>1</v>
      </c>
      <c r="E23" s="41"/>
      <c r="F23" s="48"/>
      <c r="G23" s="48"/>
      <c r="H23" s="48"/>
      <c r="I23" s="48"/>
      <c r="J23" s="48"/>
      <c r="K23" s="48"/>
      <c r="L23" s="48"/>
      <c r="M23" s="48"/>
      <c r="N23" s="48"/>
      <c r="O23" s="48"/>
    </row>
    <row r="24" spans="2:15" x14ac:dyDescent="0.25">
      <c r="B24" s="43"/>
      <c r="C24" s="46"/>
      <c r="D24" s="47"/>
      <c r="E24" s="41"/>
      <c r="F24" s="48"/>
      <c r="G24" s="48"/>
      <c r="H24" s="48"/>
      <c r="I24" s="48"/>
      <c r="J24" s="48"/>
      <c r="K24" s="48"/>
      <c r="L24" s="48"/>
      <c r="M24" s="48"/>
      <c r="N24" s="48"/>
      <c r="O24" s="48"/>
    </row>
    <row r="25" spans="2:15" x14ac:dyDescent="0.25">
      <c r="B25" s="43"/>
      <c r="C25" s="46"/>
      <c r="D25" s="47"/>
      <c r="E25" s="41"/>
      <c r="F25" s="48"/>
      <c r="G25" s="48"/>
      <c r="H25" s="48"/>
      <c r="I25" s="48"/>
      <c r="J25" s="48"/>
      <c r="K25" s="48"/>
      <c r="L25" s="48"/>
      <c r="M25" s="48"/>
      <c r="N25" s="48"/>
      <c r="O25" s="48"/>
    </row>
    <row r="26" spans="2:15" x14ac:dyDescent="0.25">
      <c r="B26" s="43"/>
      <c r="C26" s="46"/>
      <c r="D26" s="47"/>
      <c r="E26" s="41"/>
      <c r="F26" s="48"/>
      <c r="G26" s="48"/>
      <c r="H26" s="48"/>
      <c r="I26" s="48"/>
      <c r="J26" s="48"/>
      <c r="K26" s="48"/>
      <c r="L26" s="48"/>
      <c r="M26" s="48"/>
      <c r="N26" s="48"/>
      <c r="O26" s="48"/>
    </row>
    <row r="27" spans="2:15" x14ac:dyDescent="0.25">
      <c r="B27" s="43"/>
      <c r="C27" s="46"/>
      <c r="D27" s="47"/>
      <c r="E27" s="41"/>
      <c r="F27" s="48"/>
      <c r="G27" s="48"/>
      <c r="H27" s="48"/>
      <c r="I27" s="48"/>
      <c r="J27" s="48"/>
      <c r="K27" s="48"/>
      <c r="L27" s="48"/>
      <c r="M27" s="48"/>
      <c r="N27" s="48"/>
      <c r="O27" s="48"/>
    </row>
    <row r="28" spans="2:15" ht="15.75" x14ac:dyDescent="0.25">
      <c r="B28" s="43"/>
      <c r="C28" s="46"/>
      <c r="D28" s="47"/>
      <c r="E28" s="41"/>
      <c r="F28" s="48"/>
      <c r="G28" s="50" t="s">
        <v>114</v>
      </c>
      <c r="H28" s="48"/>
      <c r="I28" s="48"/>
      <c r="J28" s="50" t="s">
        <v>111</v>
      </c>
      <c r="K28" s="48"/>
      <c r="L28" s="48"/>
      <c r="M28" s="48"/>
      <c r="N28" s="48"/>
      <c r="O28" s="48"/>
    </row>
    <row r="29" spans="2:15" x14ac:dyDescent="0.25">
      <c r="B29" s="43"/>
      <c r="C29" s="46"/>
      <c r="D29" s="47"/>
      <c r="E29" s="41"/>
      <c r="F29" s="48"/>
      <c r="G29" s="48"/>
      <c r="H29" s="48"/>
      <c r="I29" s="48"/>
      <c r="J29" s="48"/>
      <c r="K29" s="48"/>
      <c r="L29" s="48"/>
      <c r="M29" s="48"/>
      <c r="N29" s="48"/>
      <c r="O29" s="48"/>
    </row>
    <row r="30" spans="2:15" x14ac:dyDescent="0.25">
      <c r="B30" s="43"/>
      <c r="C30" s="46"/>
      <c r="D30" s="47"/>
      <c r="E30" s="41"/>
      <c r="F30" s="48"/>
      <c r="G30" s="48"/>
      <c r="H30" s="48"/>
      <c r="I30" s="48"/>
      <c r="J30" s="48"/>
      <c r="K30" s="48"/>
      <c r="L30" s="48"/>
      <c r="M30" s="48"/>
      <c r="N30" s="48"/>
      <c r="O30" s="48"/>
    </row>
    <row r="31" spans="2:15" x14ac:dyDescent="0.25">
      <c r="B31" s="41"/>
      <c r="C31" s="42"/>
      <c r="D31" s="41"/>
      <c r="E31" s="41"/>
      <c r="F31" s="48"/>
      <c r="G31" s="48"/>
      <c r="H31" s="48"/>
      <c r="I31" s="48"/>
      <c r="J31" s="48"/>
      <c r="K31" s="48"/>
      <c r="L31" s="48"/>
      <c r="M31" s="48"/>
      <c r="N31" s="48"/>
      <c r="O31" s="48"/>
    </row>
    <row r="32" spans="2:15" x14ac:dyDescent="0.25">
      <c r="B32" s="41"/>
      <c r="C32" s="41"/>
      <c r="D32" s="41"/>
      <c r="E32" s="41"/>
      <c r="F32" s="48"/>
      <c r="G32" s="48"/>
      <c r="H32" s="49"/>
      <c r="I32" s="48"/>
      <c r="J32" s="48"/>
      <c r="K32" s="48"/>
      <c r="L32" s="49"/>
      <c r="M32" s="48"/>
      <c r="N32" s="48"/>
      <c r="O32" s="48"/>
    </row>
    <row r="33" spans="6:15" x14ac:dyDescent="0.25">
      <c r="F33" s="48"/>
      <c r="G33" s="48"/>
      <c r="H33" s="48"/>
      <c r="I33" s="48"/>
      <c r="J33" s="48"/>
      <c r="K33" s="48"/>
      <c r="L33" s="48"/>
      <c r="M33" s="48"/>
      <c r="N33" s="48"/>
      <c r="O33" s="48"/>
    </row>
    <row r="34" spans="6:15" x14ac:dyDescent="0.25">
      <c r="F34" s="48"/>
      <c r="G34" s="48"/>
      <c r="H34" s="48"/>
      <c r="I34" s="48"/>
      <c r="J34" s="48"/>
      <c r="K34" s="48"/>
      <c r="L34" s="48"/>
      <c r="M34" s="48"/>
      <c r="N34" s="48"/>
      <c r="O34" s="48"/>
    </row>
    <row r="35" spans="6:15" ht="15.75" x14ac:dyDescent="0.25">
      <c r="F35" s="48"/>
      <c r="G35" s="48"/>
      <c r="H35" s="50"/>
      <c r="I35" s="48"/>
      <c r="J35" s="48"/>
      <c r="K35" s="50"/>
      <c r="L35" s="48"/>
      <c r="M35" s="48"/>
      <c r="N35" s="48"/>
      <c r="O35" s="48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workbookViewId="0">
      <selection activeCell="G19" sqref="G19"/>
    </sheetView>
  </sheetViews>
  <sheetFormatPr baseColWidth="10" defaultRowHeight="15" x14ac:dyDescent="0.25"/>
  <cols>
    <col min="1" max="1" width="4.5703125" customWidth="1"/>
    <col min="2" max="2" width="23.42578125" bestFit="1" customWidth="1"/>
    <col min="3" max="3" width="7.5703125" bestFit="1" customWidth="1"/>
    <col min="4" max="4" width="6.42578125" bestFit="1" customWidth="1"/>
    <col min="5" max="5" width="35.140625" customWidth="1"/>
  </cols>
  <sheetData>
    <row r="1" spans="1:5" x14ac:dyDescent="0.25">
      <c r="A1" t="s">
        <v>115</v>
      </c>
    </row>
    <row r="2" spans="1:5" x14ac:dyDescent="0.25">
      <c r="B2" t="s">
        <v>116</v>
      </c>
    </row>
    <row r="3" spans="1:5" ht="24.75" customHeight="1" x14ac:dyDescent="0.25">
      <c r="B3" s="44" t="s">
        <v>1</v>
      </c>
      <c r="C3" s="45" t="s">
        <v>108</v>
      </c>
      <c r="D3" s="44" t="s">
        <v>109</v>
      </c>
      <c r="E3" s="45" t="s">
        <v>117</v>
      </c>
    </row>
    <row r="4" spans="1:5" ht="45.75" x14ac:dyDescent="0.25">
      <c r="A4" s="54">
        <v>1</v>
      </c>
      <c r="B4" s="38" t="s">
        <v>25</v>
      </c>
      <c r="C4" s="39">
        <v>60000</v>
      </c>
      <c r="D4" s="40">
        <v>0.43145705444268934</v>
      </c>
      <c r="E4" s="55" t="s">
        <v>118</v>
      </c>
    </row>
    <row r="5" spans="1:5" ht="23.25" x14ac:dyDescent="0.25">
      <c r="A5" s="54">
        <v>2</v>
      </c>
      <c r="B5" s="38" t="s">
        <v>37</v>
      </c>
      <c r="C5" s="39">
        <v>15000</v>
      </c>
      <c r="D5" s="40">
        <v>0.5393213180533617</v>
      </c>
      <c r="E5" s="55" t="s">
        <v>119</v>
      </c>
    </row>
    <row r="6" spans="1:5" ht="23.25" x14ac:dyDescent="0.25">
      <c r="A6" s="54">
        <v>3</v>
      </c>
      <c r="B6" s="38" t="s">
        <v>39</v>
      </c>
      <c r="C6" s="39">
        <v>12250</v>
      </c>
      <c r="D6" s="40">
        <v>0.62741046666874412</v>
      </c>
      <c r="E6" s="55" t="s">
        <v>121</v>
      </c>
    </row>
    <row r="7" spans="1:5" ht="23.25" x14ac:dyDescent="0.25">
      <c r="A7" s="54">
        <v>4</v>
      </c>
      <c r="B7" s="38" t="s">
        <v>38</v>
      </c>
      <c r="C7" s="39">
        <v>8750</v>
      </c>
      <c r="D7" s="40">
        <v>0.69033128710830294</v>
      </c>
      <c r="E7" s="55" t="s">
        <v>120</v>
      </c>
    </row>
    <row r="8" spans="1:5" x14ac:dyDescent="0.25">
      <c r="A8" s="54">
        <v>5</v>
      </c>
      <c r="B8" s="38" t="s">
        <v>40</v>
      </c>
      <c r="C8" s="39">
        <v>7000</v>
      </c>
      <c r="D8" s="40">
        <v>0.74066794345995002</v>
      </c>
      <c r="E8" s="55" t="s">
        <v>122</v>
      </c>
    </row>
    <row r="9" spans="1:5" x14ac:dyDescent="0.25">
      <c r="A9" s="54">
        <v>6</v>
      </c>
      <c r="B9" s="38" t="s">
        <v>53</v>
      </c>
      <c r="C9" s="39">
        <v>6750</v>
      </c>
      <c r="D9" s="40">
        <v>0.78920686208475255</v>
      </c>
      <c r="E9" s="55" t="s">
        <v>123</v>
      </c>
    </row>
    <row r="11" spans="1:5" x14ac:dyDescent="0.25">
      <c r="A11" t="s">
        <v>124</v>
      </c>
    </row>
    <row r="12" spans="1:5" ht="15.75" x14ac:dyDescent="0.25">
      <c r="B12" s="56" t="s">
        <v>125</v>
      </c>
    </row>
    <row r="13" spans="1:5" ht="15.75" x14ac:dyDescent="0.25">
      <c r="B13" s="56" t="s">
        <v>126</v>
      </c>
    </row>
    <row r="15" spans="1:5" x14ac:dyDescent="0.25">
      <c r="A15" t="s">
        <v>127</v>
      </c>
    </row>
    <row r="16" spans="1:5" x14ac:dyDescent="0.25">
      <c r="A16" t="s">
        <v>128</v>
      </c>
    </row>
    <row r="17" spans="1:5" x14ac:dyDescent="0.25">
      <c r="B17" t="s">
        <v>131</v>
      </c>
    </row>
    <row r="18" spans="1:5" x14ac:dyDescent="0.25">
      <c r="B18" t="s">
        <v>129</v>
      </c>
    </row>
    <row r="19" spans="1:5" x14ac:dyDescent="0.25">
      <c r="B19" t="s">
        <v>130</v>
      </c>
    </row>
    <row r="20" spans="1:5" x14ac:dyDescent="0.25">
      <c r="B20" t="s">
        <v>137</v>
      </c>
    </row>
    <row r="21" spans="1:5" ht="21.75" customHeight="1" x14ac:dyDescent="0.25">
      <c r="A21" s="75" t="s">
        <v>138</v>
      </c>
      <c r="B21" s="75"/>
      <c r="C21" s="75"/>
      <c r="D21" s="75"/>
      <c r="E21" s="75"/>
    </row>
    <row r="22" spans="1:5" x14ac:dyDescent="0.25">
      <c r="A22" t="s">
        <v>132</v>
      </c>
    </row>
    <row r="23" spans="1:5" x14ac:dyDescent="0.25">
      <c r="A23" t="s">
        <v>133</v>
      </c>
    </row>
  </sheetData>
  <mergeCells count="1">
    <mergeCell ref="A21:E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CUADROS</vt:lpstr>
      <vt:lpstr>COSTOS</vt:lpstr>
      <vt:lpstr>grafico</vt:lpstr>
      <vt:lpstr>ANALISIS</vt:lpstr>
    </vt:vector>
  </TitlesOfParts>
  <Company>Empresa Ferroviaria Andina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Hugo Oviedo</dc:creator>
  <cp:lastModifiedBy>Ing Oviedo</cp:lastModifiedBy>
  <cp:lastPrinted>2014-11-17T23:06:29Z</cp:lastPrinted>
  <dcterms:created xsi:type="dcterms:W3CDTF">2014-11-14T14:58:11Z</dcterms:created>
  <dcterms:modified xsi:type="dcterms:W3CDTF">2016-11-21T12:45:58Z</dcterms:modified>
</cp:coreProperties>
</file>