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9420" windowHeight="5370" activeTab="1"/>
  </bookViews>
  <sheets>
    <sheet name="TEORIA" sheetId="6" r:id="rId1"/>
    <sheet name="EST_RESULT" sheetId="1" r:id="rId2"/>
    <sheet name="REGRES" sheetId="4" r:id="rId3"/>
  </sheets>
  <calcPr calcId="125725"/>
</workbook>
</file>

<file path=xl/calcChain.xml><?xml version="1.0" encoding="utf-8"?>
<calcChain xmlns="http://schemas.openxmlformats.org/spreadsheetml/2006/main">
  <c r="J21" i="6"/>
  <c r="J20"/>
  <c r="J19"/>
  <c r="J18"/>
  <c r="J17"/>
  <c r="P6" i="4" l="1"/>
  <c r="P5"/>
  <c r="H7"/>
  <c r="I7"/>
  <c r="J7"/>
  <c r="K7"/>
  <c r="L7"/>
  <c r="M7"/>
  <c r="N7"/>
  <c r="O7"/>
  <c r="G7"/>
  <c r="C10" i="1"/>
  <c r="D10"/>
  <c r="E10"/>
  <c r="F10" s="1"/>
  <c r="H10"/>
  <c r="I10"/>
  <c r="J10" s="1"/>
  <c r="K10" s="1"/>
  <c r="E11"/>
  <c r="F11" s="1"/>
  <c r="J11"/>
  <c r="K11" s="1"/>
  <c r="E12"/>
  <c r="F12" s="1"/>
  <c r="J12"/>
  <c r="K12" s="1"/>
  <c r="E13"/>
  <c r="F13" s="1"/>
  <c r="J13"/>
  <c r="K13" s="1"/>
  <c r="E14"/>
  <c r="F14" s="1"/>
  <c r="J14"/>
  <c r="K14" s="1"/>
  <c r="E15"/>
  <c r="F15" s="1"/>
  <c r="J15"/>
  <c r="K15" s="1"/>
  <c r="E16"/>
  <c r="F16" s="1"/>
  <c r="J16"/>
  <c r="K16" s="1"/>
  <c r="E17"/>
  <c r="F17" s="1"/>
  <c r="J17"/>
  <c r="K17" s="1"/>
  <c r="E18"/>
  <c r="F18" s="1"/>
  <c r="J18"/>
  <c r="K18" s="1"/>
  <c r="E19"/>
  <c r="F19" s="1"/>
  <c r="J19"/>
  <c r="K19" s="1"/>
  <c r="C20"/>
  <c r="D20"/>
  <c r="E20" s="1"/>
  <c r="F20" s="1"/>
  <c r="H20"/>
  <c r="I20"/>
  <c r="J20" s="1"/>
  <c r="K20" s="1"/>
  <c r="E21"/>
  <c r="F21" s="1"/>
  <c r="J21"/>
  <c r="K21" s="1"/>
  <c r="E22"/>
  <c r="F22" s="1"/>
  <c r="J22"/>
  <c r="K22" s="1"/>
  <c r="E23"/>
  <c r="F23" s="1"/>
  <c r="J23"/>
  <c r="K23" s="1"/>
  <c r="E24"/>
  <c r="F24" s="1"/>
  <c r="J24"/>
  <c r="K24" s="1"/>
  <c r="E25"/>
  <c r="F25" s="1"/>
  <c r="J25"/>
  <c r="K25" s="1"/>
  <c r="C26"/>
  <c r="D26"/>
  <c r="E26" s="1"/>
  <c r="F26" s="1"/>
  <c r="H26"/>
  <c r="I26"/>
  <c r="J26" s="1"/>
  <c r="K26" s="1"/>
  <c r="E27"/>
  <c r="F27" s="1"/>
  <c r="J27"/>
  <c r="K27" s="1"/>
  <c r="E28"/>
  <c r="F28" s="1"/>
  <c r="J28"/>
  <c r="K28" s="1"/>
  <c r="E29"/>
  <c r="F29" s="1"/>
  <c r="J29"/>
  <c r="K29" s="1"/>
  <c r="E30"/>
  <c r="F30" s="1"/>
  <c r="J30"/>
  <c r="K30" s="1"/>
  <c r="E31"/>
  <c r="F31" s="1"/>
  <c r="J31"/>
  <c r="K31" s="1"/>
  <c r="C32"/>
  <c r="D32"/>
  <c r="E32" s="1"/>
  <c r="F32" s="1"/>
  <c r="H32"/>
  <c r="I32"/>
  <c r="J32" s="1"/>
  <c r="K32" s="1"/>
  <c r="E33"/>
  <c r="F33" s="1"/>
  <c r="J33"/>
  <c r="K33" s="1"/>
  <c r="E34"/>
  <c r="F34" s="1"/>
  <c r="J34"/>
  <c r="K34" s="1"/>
  <c r="E35"/>
  <c r="F35" s="1"/>
  <c r="J35"/>
  <c r="K35" s="1"/>
  <c r="E36"/>
  <c r="F36" s="1"/>
  <c r="J36"/>
  <c r="K36" s="1"/>
  <c r="E37"/>
  <c r="F37" s="1"/>
  <c r="J37"/>
  <c r="K37" s="1"/>
  <c r="E38"/>
  <c r="F38" s="1"/>
  <c r="J38"/>
  <c r="K38" s="1"/>
  <c r="E39"/>
  <c r="F39" s="1"/>
  <c r="J39"/>
  <c r="K39" s="1"/>
  <c r="E40"/>
  <c r="F40" s="1"/>
  <c r="J40"/>
  <c r="K40" s="1"/>
  <c r="C41"/>
  <c r="D41"/>
  <c r="E41" s="1"/>
  <c r="F41" s="1"/>
  <c r="H41"/>
  <c r="I41"/>
  <c r="J41" s="1"/>
  <c r="K41" s="1"/>
  <c r="E42"/>
  <c r="F42" s="1"/>
  <c r="J42"/>
  <c r="K42" s="1"/>
  <c r="E43"/>
  <c r="F43" s="1"/>
  <c r="J43"/>
  <c r="K43" s="1"/>
  <c r="E44"/>
  <c r="F44" s="1"/>
  <c r="J44"/>
  <c r="K44" s="1"/>
  <c r="E45"/>
  <c r="F45" s="1"/>
  <c r="J45"/>
  <c r="K45" s="1"/>
  <c r="C46"/>
  <c r="D46"/>
  <c r="E46" s="1"/>
  <c r="F46" s="1"/>
  <c r="H46"/>
  <c r="I46"/>
  <c r="J46" s="1"/>
  <c r="K46" s="1"/>
  <c r="E47"/>
  <c r="F47" s="1"/>
  <c r="J47"/>
  <c r="K47" s="1"/>
  <c r="E48"/>
  <c r="F48" s="1"/>
  <c r="J48"/>
  <c r="K48" s="1"/>
  <c r="E49"/>
  <c r="F49" s="1"/>
  <c r="J49"/>
  <c r="K49" s="1"/>
  <c r="E50"/>
  <c r="F50" s="1"/>
  <c r="J50"/>
  <c r="K50" s="1"/>
  <c r="E51"/>
  <c r="F51" s="1"/>
  <c r="J51"/>
  <c r="K51" s="1"/>
  <c r="C52"/>
  <c r="D52"/>
  <c r="E52" s="1"/>
  <c r="F52" s="1"/>
  <c r="H52"/>
  <c r="I52"/>
  <c r="J52" s="1"/>
  <c r="K52" s="1"/>
  <c r="E53"/>
  <c r="F53" s="1"/>
  <c r="J53"/>
  <c r="K53" s="1"/>
  <c r="E54"/>
  <c r="F54" s="1"/>
  <c r="J54"/>
  <c r="K54" s="1"/>
  <c r="E55"/>
  <c r="F55" s="1"/>
  <c r="J55"/>
  <c r="K55" s="1"/>
  <c r="E56"/>
  <c r="F56" s="1"/>
  <c r="J56"/>
  <c r="K56" s="1"/>
  <c r="E57"/>
  <c r="F57" s="1"/>
  <c r="J57"/>
  <c r="K57" s="1"/>
  <c r="E58"/>
  <c r="F58" s="1"/>
  <c r="J58"/>
  <c r="K58" s="1"/>
  <c r="E59"/>
  <c r="F59" s="1"/>
  <c r="J59"/>
  <c r="K59" s="1"/>
  <c r="E60"/>
  <c r="F60" s="1"/>
  <c r="J60"/>
  <c r="K60" s="1"/>
  <c r="E61"/>
  <c r="F61" s="1"/>
  <c r="J61"/>
  <c r="K61" s="1"/>
  <c r="E62"/>
  <c r="F62" s="1"/>
  <c r="J62"/>
  <c r="K62" s="1"/>
  <c r="E63"/>
  <c r="F63" s="1"/>
  <c r="J63"/>
  <c r="K63" s="1"/>
  <c r="E64"/>
  <c r="F64" s="1"/>
  <c r="J64"/>
  <c r="K64" s="1"/>
  <c r="E65"/>
  <c r="F65" s="1"/>
  <c r="J65"/>
  <c r="K65" s="1"/>
  <c r="C66"/>
  <c r="D66"/>
  <c r="E66" s="1"/>
  <c r="F66" s="1"/>
  <c r="H66"/>
  <c r="I66"/>
  <c r="J66" s="1"/>
  <c r="K66" s="1"/>
  <c r="P7" i="4" l="1"/>
</calcChain>
</file>

<file path=xl/sharedStrings.xml><?xml version="1.0" encoding="utf-8"?>
<sst xmlns="http://schemas.openxmlformats.org/spreadsheetml/2006/main" count="122" uniqueCount="115">
  <si>
    <t>Real</t>
  </si>
  <si>
    <t>%</t>
  </si>
  <si>
    <t>GASTOS  OPERACIONALES</t>
  </si>
  <si>
    <t>Remuneraciones</t>
  </si>
  <si>
    <t>Haberes Básicos</t>
  </si>
  <si>
    <t>Agregado Básico</t>
  </si>
  <si>
    <t>Bono Antigüedad</t>
  </si>
  <si>
    <t>Sobre Tiempo</t>
  </si>
  <si>
    <t>Bono Nocturno</t>
  </si>
  <si>
    <t>Viáticos</t>
  </si>
  <si>
    <t>Lactancia  y Prenatal</t>
  </si>
  <si>
    <t>Leyes Sociales</t>
  </si>
  <si>
    <t>Vacaciones</t>
  </si>
  <si>
    <t>Beneficios Sociales</t>
  </si>
  <si>
    <t>Indenmizaciones</t>
  </si>
  <si>
    <t>Desahucios</t>
  </si>
  <si>
    <t>Aguinaldo</t>
  </si>
  <si>
    <t>Primas</t>
  </si>
  <si>
    <t>Bonos y Premios</t>
  </si>
  <si>
    <t>Combustibles y Lubricantes</t>
  </si>
  <si>
    <t>Gasolina</t>
  </si>
  <si>
    <t>Fletes y Servicios</t>
  </si>
  <si>
    <t>Materiales y Repuestos</t>
  </si>
  <si>
    <t>Equipo Pesado/Liviano</t>
  </si>
  <si>
    <t>Otros Materiales y Repuestos</t>
  </si>
  <si>
    <t>Varios</t>
  </si>
  <si>
    <t>Papelería</t>
  </si>
  <si>
    <t>Fletes y Comisiones</t>
  </si>
  <si>
    <t>Gastos Grls. de Operación</t>
  </si>
  <si>
    <t>Arriendo Maquinaria Eq. Operativo</t>
  </si>
  <si>
    <t>Serv. Externo Rep. y Mantenimiento</t>
  </si>
  <si>
    <t>Otros Servicios de Operación</t>
  </si>
  <si>
    <t>Servicios Básicos</t>
  </si>
  <si>
    <t>Serv. Agua</t>
  </si>
  <si>
    <t>Serv. Telef. y Telecomunic.</t>
  </si>
  <si>
    <t>Correspondencia</t>
  </si>
  <si>
    <t>Tasa de aseo</t>
  </si>
  <si>
    <t>Gastos Generales Administrativos</t>
  </si>
  <si>
    <t>Honorarios serv. Profesionales</t>
  </si>
  <si>
    <t>Auditoría Externa</t>
  </si>
  <si>
    <t>Servicios Legales y Notariales</t>
  </si>
  <si>
    <t>Comisión Servicios y Representación</t>
  </si>
  <si>
    <t>Capacitación</t>
  </si>
  <si>
    <t>Serv. Seguridad y Vigilancia</t>
  </si>
  <si>
    <t>Seguros</t>
  </si>
  <si>
    <t>Publicación e Impresos</t>
  </si>
  <si>
    <t>Serv. Limpieza y Mantención Inmueble</t>
  </si>
  <si>
    <t>Alquiler Inmuebles, Veh., Maq. y Eq. Ofic.</t>
  </si>
  <si>
    <t>Gastos Varios</t>
  </si>
  <si>
    <t>Movilidad y Transporte</t>
  </si>
  <si>
    <t>Mantenimiento Veh., Maq., y Eq. Oficina</t>
  </si>
  <si>
    <t xml:space="preserve"> Total</t>
  </si>
  <si>
    <t>Presup.</t>
  </si>
  <si>
    <t>Carros metaleros</t>
  </si>
  <si>
    <t>Pintura epoxica</t>
  </si>
  <si>
    <t>Mantenimiento  de líneas eléctricas</t>
  </si>
  <si>
    <t>Aceites y grasas</t>
  </si>
  <si>
    <t>Fuel oil</t>
  </si>
  <si>
    <t>Material refractario</t>
  </si>
  <si>
    <t>Diesel</t>
  </si>
  <si>
    <t>Serv. Electricidad</t>
  </si>
  <si>
    <t>U.M.</t>
  </si>
  <si>
    <t>Valor U.M.</t>
  </si>
  <si>
    <t xml:space="preserve">       Movimiento del mes de Septiembre</t>
  </si>
  <si>
    <t>Movimiento Acumulado Enero - Septiembre</t>
  </si>
  <si>
    <t>Real vs. Presup.</t>
  </si>
  <si>
    <t>Real vs. Pres</t>
  </si>
  <si>
    <t>PRODUCTOS "LACERBOL" (ladrillos ceramicos bolivianos)</t>
  </si>
  <si>
    <t>G-2011</t>
  </si>
  <si>
    <t>G-2012</t>
  </si>
  <si>
    <t>G-2013</t>
  </si>
  <si>
    <t>ACUM. EN-SEPT</t>
  </si>
  <si>
    <t>COMPORTAMIENTO HISTORICO Y ACTUALIZADO DE LAS UTILIDADES OPERATIVAS</t>
  </si>
  <si>
    <t>INGRESOS OPERATIVOS Bs</t>
  </si>
  <si>
    <t>GASTOS OPERATIVOS Bs</t>
  </si>
  <si>
    <t>UTILIDADES OPERATIVAS Bs.</t>
  </si>
  <si>
    <t>REGRESION LINEAL</t>
  </si>
  <si>
    <t>REGRESION LOGARITMICA</t>
  </si>
  <si>
    <t>REGRESION POLINOMICA</t>
  </si>
  <si>
    <t>EJEMPLO DE LOS INGRESOS OPERATIVOS DE ENERO A SEPT.</t>
  </si>
  <si>
    <t>“R^2 nos dice qué tanto se ajusta la línea de regresión a los datos y está dada por la confiabilidad de la ecuación la cual se mide a través de R^2. Si este es 0 la variable predictora tiene nula capacidad predictiva. Si es 1, la variable predictora explicaría toda la variación y la predicción no tendría error”. En resumen, la ecuación es más confiable para una proyección en cuanto R^2 se aproxime a 1.</t>
  </si>
  <si>
    <t>ESTADO DE RESULTADOS MES DE SEPTIEMBRE 2015</t>
  </si>
  <si>
    <t>APLICACIÓN LA REGRESIÓN - PROYECCION PARA LA PLANIFICACIÓN</t>
  </si>
  <si>
    <t>EXPLICACION PARA LA APLICACIÓN DE LA REGRESION - PROYECCION UTILIZANDO LAS HERRAMIENTAS DE LA HOJA EXCEL</t>
  </si>
  <si>
    <t xml:space="preserve">En la Hoja EST_RESULT  se muestra el comportamiento de una empresa (datos supuestos) dedicada a la </t>
  </si>
  <si>
    <t>fabricación de ladrillos cerámicos. Se observa el comportamiento de los gastos REALES vs. PRESUPUESTADOS</t>
  </si>
  <si>
    <t>del mes de Septiembre y el acumulado Enero-Septbre.</t>
  </si>
  <si>
    <t>De esta tabla por el momento nos interesa el total de GASTOS REALES  correspondientes al mes de Sptbre. Que</t>
  </si>
  <si>
    <t>son 594.627 u.m. este monto se expresa en la hoja REGRES. Donde se observa el comportamiento histórico de</t>
  </si>
  <si>
    <t>los ingresos operativos y gastos operativos y la última fila de UTILIDADES OPERATIVAS.</t>
  </si>
  <si>
    <t>a) Del cuadro del comportamiento histórico de la hoja REGRES tomamos los datos solamente de las UTILIDADES</t>
  </si>
  <si>
    <t>OPERATIVAS  de enero a septiembre.</t>
  </si>
  <si>
    <t>b) con esos datos contruimos los gráficos con ayuda del excel y nos muestra solamente 3 tendencias: lineal,</t>
  </si>
  <si>
    <t>logarítmica y polinómica.</t>
  </si>
  <si>
    <t>c) Asimismo se ve la ecuación representativa de la regresión y el coeficiente de regresión R.</t>
  </si>
  <si>
    <t xml:space="preserve">d) En consecuencia la tendencia más confiable es la Polinómica con R^2 = 0,8259 </t>
  </si>
  <si>
    <t>e) La ecuación de esta regresión es: y = 4491,7x^2 - 66735x + 210781</t>
  </si>
  <si>
    <t>PREGUNTA:Necesitamos conocer cuál seran los resultados probables a fin del año 2015; si no ejecutamos ninguna</t>
  </si>
  <si>
    <t>acción de control, ello para planificar la próxima gestión 2016:</t>
  </si>
  <si>
    <t>Respondiendo a la pregunta:</t>
  </si>
  <si>
    <t>octubre</t>
  </si>
  <si>
    <t>diciembre</t>
  </si>
  <si>
    <t>noviembre</t>
  </si>
  <si>
    <t>Octubre se proyecta con un déficit de 7399 um</t>
  </si>
  <si>
    <t>Noviembre se proyecta con una utilidad de 20191,7 um</t>
  </si>
  <si>
    <t>Diciembre se proyecta con una utilidad de 56765,8 um</t>
  </si>
  <si>
    <t>(Los cálculos se muestran a la derecha)</t>
  </si>
  <si>
    <t>utilidades</t>
  </si>
  <si>
    <t>UTILIDADES = 174116 + (-7399)+20191,7+56765,8 = 243674 um.</t>
  </si>
  <si>
    <t>UTILIDADES PREVISTAS POR LA COMPAÑÍA PARA LA G-2015</t>
  </si>
  <si>
    <t>Estas utilidades están lejos de las utilidades planificadas por la empresa para la presente G-2015 que se habían</t>
  </si>
  <si>
    <t>previsto en 650.500 um.</t>
  </si>
  <si>
    <t>G-2014</t>
  </si>
  <si>
    <t>en-15</t>
  </si>
  <si>
    <t>Entonces las UTILIDADES OPERATIVAS QUE SE PREVEN para todo el año de acuerdo a las proyecciones son: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</si>
</sst>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u/>
      <sz val="8"/>
      <name val="Arial"/>
      <family val="2"/>
    </font>
    <font>
      <sz val="11"/>
      <color rgb="FF1F497D"/>
      <name val="Calibri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6" fillId="0" borderId="0" xfId="0" applyFont="1"/>
    <xf numFmtId="1" fontId="5" fillId="0" borderId="0" xfId="0" applyNumberFormat="1" applyFont="1"/>
    <xf numFmtId="0" fontId="3" fillId="2" borderId="0" xfId="0" applyFont="1" applyFill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4" fontId="3" fillId="2" borderId="0" xfId="0" applyNumberFormat="1" applyFont="1" applyFill="1"/>
    <xf numFmtId="164" fontId="3" fillId="2" borderId="0" xfId="0" applyNumberFormat="1" applyFont="1" applyFill="1"/>
    <xf numFmtId="0" fontId="3" fillId="3" borderId="0" xfId="0" applyFont="1" applyFill="1" applyAlignment="1">
      <alignment horizontal="center"/>
    </xf>
    <xf numFmtId="4" fontId="2" fillId="3" borderId="0" xfId="0" applyNumberFormat="1" applyFont="1" applyFill="1"/>
    <xf numFmtId="2" fontId="2" fillId="3" borderId="0" xfId="0" applyNumberFormat="1" applyFont="1" applyFill="1"/>
    <xf numFmtId="4" fontId="3" fillId="3" borderId="0" xfId="0" applyNumberFormat="1" applyFont="1" applyFill="1"/>
    <xf numFmtId="0" fontId="8" fillId="0" borderId="0" xfId="0" applyFont="1"/>
    <xf numFmtId="2" fontId="3" fillId="3" borderId="0" xfId="0" applyNumberFormat="1" applyFont="1" applyFill="1"/>
    <xf numFmtId="0" fontId="4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164" fontId="3" fillId="2" borderId="2" xfId="0" applyNumberFormat="1" applyFont="1" applyFill="1" applyBorder="1"/>
    <xf numFmtId="1" fontId="3" fillId="0" borderId="2" xfId="0" applyNumberFormat="1" applyFont="1" applyBorder="1"/>
    <xf numFmtId="4" fontId="3" fillId="3" borderId="2" xfId="0" applyNumberFormat="1" applyFont="1" applyFill="1" applyBorder="1"/>
    <xf numFmtId="2" fontId="3" fillId="3" borderId="3" xfId="0" applyNumberFormat="1" applyFont="1" applyFill="1" applyBorder="1"/>
    <xf numFmtId="17" fontId="3" fillId="0" borderId="0" xfId="0" applyNumberFormat="1" applyFont="1" applyAlignment="1">
      <alignment horizontal="center"/>
    </xf>
    <xf numFmtId="0" fontId="11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0" borderId="0" xfId="0" applyFont="1" applyAlignment="1">
      <alignment horizontal="left" wrapText="1"/>
    </xf>
    <xf numFmtId="3" fontId="2" fillId="2" borderId="0" xfId="0" applyNumberFormat="1" applyFont="1" applyFill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4" fontId="13" fillId="4" borderId="2" xfId="0" applyNumberFormat="1" applyFont="1" applyFill="1" applyBorder="1"/>
    <xf numFmtId="3" fontId="4" fillId="0" borderId="0" xfId="0" applyNumberFormat="1" applyFont="1"/>
    <xf numFmtId="0" fontId="3" fillId="0" borderId="0" xfId="0" applyFont="1" applyAlignment="1">
      <alignment horizontal="center" wrapText="1"/>
    </xf>
    <xf numFmtId="3" fontId="13" fillId="5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062584409958465"/>
          <c:y val="5.7291666666666664E-2"/>
          <c:w val="0.79447137069031415"/>
          <c:h val="0.885416666666666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</c:trendlineLbl>
          </c:trendline>
          <c:trendline>
            <c:trendlineType val="linear"/>
            <c:dispEq val="1"/>
            <c:trendlineLbl>
              <c:layout>
                <c:manualLayout>
                  <c:x val="-0.25179467756403867"/>
                  <c:y val="1.779192494555201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</c:trendlineLbl>
          </c:trendline>
          <c:yVal>
            <c:numRef>
              <c:f>REGRES!$G$7:$O$7</c:f>
              <c:numCache>
                <c:formatCode>#,##0</c:formatCode>
                <c:ptCount val="9"/>
                <c:pt idx="0">
                  <c:v>156010</c:v>
                </c:pt>
                <c:pt idx="1">
                  <c:v>75391</c:v>
                </c:pt>
                <c:pt idx="2">
                  <c:v>89387</c:v>
                </c:pt>
                <c:pt idx="3">
                  <c:v>-35147</c:v>
                </c:pt>
                <c:pt idx="4">
                  <c:v>24645</c:v>
                </c:pt>
                <c:pt idx="5">
                  <c:v>-54996</c:v>
                </c:pt>
                <c:pt idx="6">
                  <c:v>-25249</c:v>
                </c:pt>
                <c:pt idx="7">
                  <c:v>-13991</c:v>
                </c:pt>
                <c:pt idx="8">
                  <c:v>-41934.262666666647</c:v>
                </c:pt>
              </c:numCache>
            </c:numRef>
          </c:yVal>
        </c:ser>
        <c:axId val="50778880"/>
        <c:axId val="50682880"/>
      </c:scatterChart>
      <c:valAx>
        <c:axId val="5077888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50682880"/>
        <c:crosses val="autoZero"/>
        <c:crossBetween val="midCat"/>
      </c:valAx>
      <c:valAx>
        <c:axId val="5068288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5077888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062584409958465"/>
          <c:y val="5.7291666666666664E-2"/>
          <c:w val="0.79447137069031415"/>
          <c:h val="0.88541666666666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2225">
                <a:solidFill>
                  <a:srgbClr val="FF0000">
                    <a:alpha val="97000"/>
                  </a:srgbClr>
                </a:solidFill>
              </a:ln>
            </c:spPr>
            <c:trendlineType val="log"/>
            <c:dispRSqr val="1"/>
            <c:trendlineLbl>
              <c:layout>
                <c:manualLayout>
                  <c:x val="3.9182697099571411E-3"/>
                  <c:y val="3.402423633216061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</c:trendlineLbl>
          </c:trendline>
          <c:trendline>
            <c:trendlineType val="log"/>
            <c:dispEq val="1"/>
            <c:trendlineLbl>
              <c:layout>
                <c:manualLayout>
                  <c:x val="-0.23285823449284029"/>
                  <c:y val="6.806678952364997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</c:trendlineLbl>
          </c:trendline>
          <c:yVal>
            <c:numRef>
              <c:f>REGRES!$G$7:$O$7</c:f>
              <c:numCache>
                <c:formatCode>#,##0</c:formatCode>
                <c:ptCount val="9"/>
                <c:pt idx="0">
                  <c:v>156010</c:v>
                </c:pt>
                <c:pt idx="1">
                  <c:v>75391</c:v>
                </c:pt>
                <c:pt idx="2">
                  <c:v>89387</c:v>
                </c:pt>
                <c:pt idx="3">
                  <c:v>-35147</c:v>
                </c:pt>
                <c:pt idx="4">
                  <c:v>24645</c:v>
                </c:pt>
                <c:pt idx="5">
                  <c:v>-54996</c:v>
                </c:pt>
                <c:pt idx="6">
                  <c:v>-25249</c:v>
                </c:pt>
                <c:pt idx="7">
                  <c:v>-13991</c:v>
                </c:pt>
                <c:pt idx="8">
                  <c:v>-41934.262666666647</c:v>
                </c:pt>
              </c:numCache>
            </c:numRef>
          </c:yVal>
        </c:ser>
        <c:axId val="100607104"/>
        <c:axId val="100608640"/>
      </c:scatterChart>
      <c:valAx>
        <c:axId val="10060710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00608640"/>
        <c:crosses val="autoZero"/>
        <c:crossBetween val="midCat"/>
      </c:valAx>
      <c:valAx>
        <c:axId val="10060864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00607104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062584409958465"/>
          <c:y val="5.7291666666666664E-2"/>
          <c:w val="0.79447137069031415"/>
          <c:h val="0.88541666666666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9050">
                <a:solidFill>
                  <a:srgbClr val="FF0000"/>
                </a:solidFill>
              </a:ln>
            </c:spPr>
            <c:trendlineType val="poly"/>
            <c:order val="2"/>
          </c:trendline>
          <c:trendline>
            <c:trendlineType val="poly"/>
            <c:order val="2"/>
            <c:dispRSqr val="1"/>
            <c:trendlineLbl>
              <c:layout>
                <c:manualLayout>
                  <c:x val="2.6517292933320044E-2"/>
                  <c:y val="0.1471960685765343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</c:trendlineLbl>
          </c:trendline>
          <c:trendline>
            <c:trendlineType val="poly"/>
            <c:order val="2"/>
            <c:dispEq val="1"/>
            <c:trendlineLbl>
              <c:layout>
                <c:manualLayout>
                  <c:x val="-0.20090873450945215"/>
                  <c:y val="0.1471960685765343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</c:trendlineLbl>
          </c:trendline>
          <c:yVal>
            <c:numRef>
              <c:f>REGRES!$G$7:$O$7</c:f>
              <c:numCache>
                <c:formatCode>#,##0</c:formatCode>
                <c:ptCount val="9"/>
                <c:pt idx="0">
                  <c:v>156010</c:v>
                </c:pt>
                <c:pt idx="1">
                  <c:v>75391</c:v>
                </c:pt>
                <c:pt idx="2">
                  <c:v>89387</c:v>
                </c:pt>
                <c:pt idx="3">
                  <c:v>-35147</c:v>
                </c:pt>
                <c:pt idx="4">
                  <c:v>24645</c:v>
                </c:pt>
                <c:pt idx="5">
                  <c:v>-54996</c:v>
                </c:pt>
                <c:pt idx="6">
                  <c:v>-25249</c:v>
                </c:pt>
                <c:pt idx="7">
                  <c:v>-13991</c:v>
                </c:pt>
                <c:pt idx="8">
                  <c:v>-41934.262666666647</c:v>
                </c:pt>
              </c:numCache>
            </c:numRef>
          </c:yVal>
        </c:ser>
        <c:axId val="99969664"/>
        <c:axId val="100727040"/>
      </c:scatterChart>
      <c:valAx>
        <c:axId val="9996966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00727040"/>
        <c:crosses val="autoZero"/>
        <c:crossBetween val="midCat"/>
      </c:valAx>
      <c:valAx>
        <c:axId val="10072704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99969664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10</xdr:row>
      <xdr:rowOff>76200</xdr:rowOff>
    </xdr:from>
    <xdr:to>
      <xdr:col>6</xdr:col>
      <xdr:colOff>276224</xdr:colOff>
      <xdr:row>26</xdr:row>
      <xdr:rowOff>28575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10</xdr:row>
      <xdr:rowOff>57150</xdr:rowOff>
    </xdr:from>
    <xdr:to>
      <xdr:col>15</xdr:col>
      <xdr:colOff>133350</xdr:colOff>
      <xdr:row>26</xdr:row>
      <xdr:rowOff>9525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180975</xdr:colOff>
      <xdr:row>44</xdr:row>
      <xdr:rowOff>95250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J24" sqref="J24"/>
    </sheetView>
  </sheetViews>
  <sheetFormatPr baseColWidth="10" defaultRowHeight="12.75"/>
  <cols>
    <col min="8" max="8" width="16.28515625" customWidth="1"/>
  </cols>
  <sheetData>
    <row r="1" spans="1:8" ht="27" customHeight="1">
      <c r="A1" s="48" t="s">
        <v>83</v>
      </c>
      <c r="B1" s="48"/>
      <c r="C1" s="48"/>
      <c r="D1" s="48"/>
      <c r="E1" s="48"/>
      <c r="F1" s="48"/>
      <c r="G1" s="48"/>
      <c r="H1" s="48"/>
    </row>
    <row r="2" spans="1:8">
      <c r="A2" s="46"/>
      <c r="B2" s="46"/>
      <c r="C2" s="46"/>
      <c r="D2" s="46"/>
      <c r="E2" s="46"/>
      <c r="F2" s="46"/>
      <c r="G2" s="46"/>
      <c r="H2" s="46"/>
    </row>
    <row r="3" spans="1:8">
      <c r="A3" s="47" t="s">
        <v>84</v>
      </c>
      <c r="B3" s="46"/>
      <c r="C3" s="46"/>
      <c r="D3" s="46"/>
      <c r="E3" s="46"/>
      <c r="F3" s="46"/>
      <c r="G3" s="46"/>
      <c r="H3" s="46"/>
    </row>
    <row r="4" spans="1:8">
      <c r="A4" s="47" t="s">
        <v>85</v>
      </c>
      <c r="B4" s="46"/>
      <c r="C4" s="46"/>
      <c r="D4" s="46"/>
      <c r="E4" s="46"/>
      <c r="F4" s="46"/>
      <c r="G4" s="46"/>
      <c r="H4" s="46"/>
    </row>
    <row r="5" spans="1:8">
      <c r="A5" s="46" t="s">
        <v>86</v>
      </c>
      <c r="B5" s="46"/>
      <c r="C5" s="46"/>
      <c r="D5" s="46"/>
      <c r="E5" s="46"/>
      <c r="F5" s="46"/>
      <c r="G5" s="46"/>
      <c r="H5" s="46"/>
    </row>
    <row r="6" spans="1:8">
      <c r="A6" s="47" t="s">
        <v>87</v>
      </c>
      <c r="B6" s="46"/>
      <c r="C6" s="46"/>
      <c r="D6" s="46"/>
      <c r="E6" s="46"/>
      <c r="F6" s="46"/>
      <c r="G6" s="46"/>
      <c r="H6" s="46"/>
    </row>
    <row r="7" spans="1:8">
      <c r="A7" s="47" t="s">
        <v>88</v>
      </c>
      <c r="B7" s="46"/>
      <c r="C7" s="46"/>
      <c r="D7" s="46"/>
      <c r="E7" s="46"/>
      <c r="F7" s="46"/>
      <c r="G7" s="46"/>
      <c r="H7" s="46"/>
    </row>
    <row r="8" spans="1:8">
      <c r="A8" s="47" t="s">
        <v>89</v>
      </c>
      <c r="B8" s="46"/>
      <c r="C8" s="46"/>
      <c r="D8" s="46"/>
      <c r="E8" s="46"/>
      <c r="F8" s="46"/>
      <c r="G8" s="46"/>
      <c r="H8" s="46"/>
    </row>
    <row r="9" spans="1:8">
      <c r="A9" s="47" t="s">
        <v>97</v>
      </c>
      <c r="B9" s="46"/>
      <c r="C9" s="46"/>
      <c r="D9" s="46"/>
      <c r="E9" s="46"/>
      <c r="F9" s="46"/>
      <c r="G9" s="46"/>
      <c r="H9" s="46"/>
    </row>
    <row r="10" spans="1:8">
      <c r="A10" s="47" t="s">
        <v>98</v>
      </c>
      <c r="B10" s="46"/>
      <c r="C10" s="46"/>
      <c r="D10" s="46"/>
      <c r="E10" s="46"/>
      <c r="F10" s="46"/>
      <c r="G10" s="46"/>
      <c r="H10" s="46"/>
    </row>
    <row r="11" spans="1:8">
      <c r="A11" s="47" t="s">
        <v>90</v>
      </c>
      <c r="B11" s="46"/>
      <c r="C11" s="46"/>
      <c r="D11" s="46"/>
      <c r="E11" s="46"/>
      <c r="F11" s="46"/>
      <c r="G11" s="46"/>
      <c r="H11" s="46"/>
    </row>
    <row r="12" spans="1:8">
      <c r="A12" s="47" t="s">
        <v>91</v>
      </c>
      <c r="B12" s="46"/>
      <c r="C12" s="46"/>
      <c r="D12" s="46"/>
      <c r="E12" s="46"/>
      <c r="F12" s="46"/>
      <c r="G12" s="46"/>
      <c r="H12" s="46"/>
    </row>
    <row r="13" spans="1:8">
      <c r="A13" s="47" t="s">
        <v>92</v>
      </c>
      <c r="B13" s="46"/>
      <c r="C13" s="46"/>
      <c r="D13" s="46"/>
      <c r="E13" s="46"/>
      <c r="F13" s="46"/>
      <c r="G13" s="46"/>
      <c r="H13" s="46"/>
    </row>
    <row r="14" spans="1:8">
      <c r="A14" s="47" t="s">
        <v>93</v>
      </c>
      <c r="B14" s="46"/>
      <c r="C14" s="46"/>
      <c r="D14" s="46"/>
      <c r="E14" s="46"/>
      <c r="F14" s="46"/>
      <c r="G14" s="46"/>
      <c r="H14" s="46"/>
    </row>
    <row r="15" spans="1:8">
      <c r="A15" s="47" t="s">
        <v>94</v>
      </c>
      <c r="B15" s="46"/>
      <c r="C15" s="46"/>
      <c r="D15" s="46"/>
      <c r="E15" s="46"/>
      <c r="F15" s="46"/>
      <c r="G15" s="46"/>
      <c r="H15" s="46"/>
    </row>
    <row r="16" spans="1:8">
      <c r="A16" s="47" t="s">
        <v>95</v>
      </c>
      <c r="B16" s="46"/>
      <c r="C16" s="46"/>
      <c r="D16" s="46"/>
      <c r="E16" s="46"/>
      <c r="F16" s="46"/>
      <c r="G16" s="46"/>
      <c r="H16" s="46"/>
    </row>
    <row r="17" spans="1:11">
      <c r="A17" s="47" t="s">
        <v>96</v>
      </c>
      <c r="B17" s="46"/>
      <c r="C17" s="46"/>
      <c r="D17" s="46"/>
      <c r="E17" s="46"/>
      <c r="F17" s="46"/>
      <c r="G17" s="46"/>
      <c r="H17" s="46"/>
      <c r="I17" s="23" t="s">
        <v>100</v>
      </c>
      <c r="J17" s="23">
        <f>4491.7*10^2 - 66735*10+210781</f>
        <v>-7399</v>
      </c>
    </row>
    <row r="18" spans="1:11">
      <c r="A18" s="47" t="s">
        <v>99</v>
      </c>
      <c r="B18" s="46"/>
      <c r="C18" s="46"/>
      <c r="D18" s="46"/>
      <c r="E18" s="46"/>
      <c r="F18" s="46"/>
      <c r="G18" s="46"/>
      <c r="H18" s="46"/>
      <c r="I18" s="23" t="s">
        <v>102</v>
      </c>
      <c r="J18" s="23">
        <f>4491.7*11^2 - 66735*11+210781</f>
        <v>20191.699999999953</v>
      </c>
      <c r="K18" s="23"/>
    </row>
    <row r="19" spans="1:11">
      <c r="A19" s="47" t="s">
        <v>103</v>
      </c>
      <c r="B19" s="46"/>
      <c r="C19" s="46"/>
      <c r="D19" s="46"/>
      <c r="E19" s="46"/>
      <c r="F19" s="46"/>
      <c r="G19" s="46"/>
      <c r="H19" s="46"/>
      <c r="I19" s="23" t="s">
        <v>101</v>
      </c>
      <c r="J19" s="23">
        <f>4491.7*12^2 - 66735*12+210781</f>
        <v>56765.79999999993</v>
      </c>
    </row>
    <row r="20" spans="1:11">
      <c r="A20" s="47" t="s">
        <v>104</v>
      </c>
      <c r="B20" s="46"/>
      <c r="C20" s="46"/>
      <c r="D20" s="46"/>
      <c r="E20" s="46"/>
      <c r="F20" s="46"/>
      <c r="G20" s="46"/>
      <c r="H20" s="46"/>
      <c r="J20" s="25">
        <f>SUM(J17:J19)</f>
        <v>69558.499999999884</v>
      </c>
    </row>
    <row r="21" spans="1:11">
      <c r="A21" s="47" t="s">
        <v>105</v>
      </c>
      <c r="B21" s="46"/>
      <c r="C21" s="46"/>
      <c r="D21" s="46"/>
      <c r="E21" s="46"/>
      <c r="F21" s="46"/>
      <c r="G21" s="46"/>
      <c r="H21" s="46"/>
      <c r="I21" s="25" t="s">
        <v>107</v>
      </c>
      <c r="J21" s="50">
        <f>J20+REGRES!P7</f>
        <v>243674.237333333</v>
      </c>
    </row>
    <row r="22" spans="1:11">
      <c r="A22" s="47" t="s">
        <v>106</v>
      </c>
      <c r="B22" s="46"/>
      <c r="C22" s="46"/>
      <c r="D22" s="46"/>
      <c r="E22" s="46"/>
      <c r="F22" s="46"/>
      <c r="G22" s="46"/>
      <c r="H22" s="46"/>
    </row>
    <row r="23" spans="1:11">
      <c r="A23" s="47" t="s">
        <v>114</v>
      </c>
      <c r="B23" s="46"/>
      <c r="C23" s="46"/>
      <c r="D23" s="46"/>
      <c r="E23" s="46"/>
      <c r="F23" s="46"/>
      <c r="G23" s="46"/>
      <c r="H23" s="46"/>
    </row>
    <row r="24" spans="1:11">
      <c r="A24" s="47" t="s">
        <v>108</v>
      </c>
      <c r="B24" s="46"/>
      <c r="C24" s="46"/>
      <c r="D24" s="46"/>
      <c r="E24" s="46"/>
      <c r="F24" s="46"/>
      <c r="G24" s="46"/>
      <c r="H24" s="46"/>
    </row>
    <row r="25" spans="1:11">
      <c r="A25" s="47" t="s">
        <v>110</v>
      </c>
      <c r="B25" s="46"/>
      <c r="C25" s="46"/>
      <c r="D25" s="46"/>
      <c r="E25" s="46"/>
      <c r="F25" s="46"/>
      <c r="G25" s="46"/>
      <c r="H25" s="46"/>
    </row>
    <row r="26" spans="1:11">
      <c r="A26" s="47" t="s">
        <v>111</v>
      </c>
      <c r="B26" s="46"/>
      <c r="C26" s="46"/>
      <c r="D26" s="46"/>
      <c r="E26" s="46"/>
      <c r="F26" s="46"/>
      <c r="G26" s="46"/>
      <c r="H26" s="46"/>
    </row>
    <row r="27" spans="1:11">
      <c r="A27" s="46"/>
      <c r="B27" s="46"/>
      <c r="C27" s="46"/>
      <c r="D27" s="46"/>
      <c r="E27" s="46"/>
      <c r="F27" s="46"/>
      <c r="G27" s="46"/>
      <c r="H27" s="46"/>
    </row>
    <row r="28" spans="1:11">
      <c r="A28" s="46"/>
      <c r="B28" s="46"/>
      <c r="C28" s="46"/>
      <c r="D28" s="46"/>
      <c r="E28" s="46"/>
      <c r="F28" s="46"/>
      <c r="G28" s="46"/>
      <c r="H28" s="46"/>
    </row>
  </sheetData>
  <mergeCells count="28">
    <mergeCell ref="A25:H25"/>
    <mergeCell ref="A26:H26"/>
    <mergeCell ref="A27:H27"/>
    <mergeCell ref="A28:H28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42" right="0.41" top="0.44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8"/>
  <sheetViews>
    <sheetView tabSelected="1" zoomScale="80" workbookViewId="0">
      <selection activeCell="N19" sqref="N19"/>
    </sheetView>
  </sheetViews>
  <sheetFormatPr baseColWidth="10" defaultRowHeight="12.75"/>
  <cols>
    <col min="1" max="1" width="3.5703125" customWidth="1"/>
    <col min="2" max="2" width="31.28515625" customWidth="1"/>
    <col min="3" max="3" width="11.28515625" bestFit="1" customWidth="1"/>
    <col min="4" max="4" width="10.5703125" bestFit="1" customWidth="1"/>
    <col min="5" max="5" width="16.42578125" bestFit="1" customWidth="1"/>
    <col min="6" max="6" width="6" bestFit="1" customWidth="1"/>
    <col min="7" max="7" width="2.7109375" bestFit="1" customWidth="1"/>
    <col min="8" max="9" width="12.42578125" bestFit="1" customWidth="1"/>
    <col min="10" max="10" width="13.7109375" bestFit="1" customWidth="1"/>
    <col min="11" max="11" width="6" bestFit="1" customWidth="1"/>
  </cols>
  <sheetData>
    <row r="1" spans="1:1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>
      <c r="A3" s="41" t="s">
        <v>67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"/>
    </row>
    <row r="4" spans="1:12">
      <c r="A4" s="41" t="s">
        <v>81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1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"/>
    </row>
    <row r="6" spans="1:12">
      <c r="A6" s="4"/>
      <c r="B6" s="4"/>
      <c r="C6" s="42" t="s">
        <v>63</v>
      </c>
      <c r="D6" s="42"/>
      <c r="E6" s="42"/>
      <c r="F6" s="42"/>
      <c r="G6" s="4"/>
      <c r="H6" s="43" t="s">
        <v>64</v>
      </c>
      <c r="I6" s="43"/>
      <c r="J6" s="43"/>
      <c r="K6" s="43"/>
      <c r="L6" s="1"/>
    </row>
    <row r="7" spans="1:12">
      <c r="A7" s="4"/>
      <c r="B7" s="4"/>
      <c r="C7" s="14" t="s">
        <v>0</v>
      </c>
      <c r="D7" s="14" t="s">
        <v>52</v>
      </c>
      <c r="E7" s="14" t="s">
        <v>65</v>
      </c>
      <c r="F7" s="14"/>
      <c r="G7" s="5"/>
      <c r="H7" s="19" t="s">
        <v>0</v>
      </c>
      <c r="I7" s="19" t="s">
        <v>52</v>
      </c>
      <c r="J7" s="19" t="s">
        <v>66</v>
      </c>
      <c r="K7" s="19"/>
      <c r="L7" s="1"/>
    </row>
    <row r="8" spans="1:12">
      <c r="A8" s="4"/>
      <c r="B8" s="4"/>
      <c r="C8" s="14" t="s">
        <v>61</v>
      </c>
      <c r="D8" s="14" t="s">
        <v>61</v>
      </c>
      <c r="E8" s="14" t="s">
        <v>62</v>
      </c>
      <c r="F8" s="14" t="s">
        <v>1</v>
      </c>
      <c r="G8" s="5"/>
      <c r="H8" s="19" t="s">
        <v>61</v>
      </c>
      <c r="I8" s="19" t="s">
        <v>61</v>
      </c>
      <c r="J8" s="19" t="s">
        <v>62</v>
      </c>
      <c r="K8" s="19" t="s">
        <v>1</v>
      </c>
      <c r="L8" s="1"/>
    </row>
    <row r="9" spans="1:12">
      <c r="A9" s="4" t="s">
        <v>2</v>
      </c>
      <c r="B9" s="4"/>
      <c r="C9" s="14"/>
      <c r="D9" s="14"/>
      <c r="E9" s="14"/>
      <c r="F9" s="14"/>
      <c r="G9" s="5"/>
      <c r="H9" s="19"/>
      <c r="I9" s="19"/>
      <c r="J9" s="19"/>
      <c r="K9" s="19"/>
      <c r="L9" s="1"/>
    </row>
    <row r="10" spans="1:12" s="25" customFormat="1">
      <c r="A10" s="4" t="s">
        <v>3</v>
      </c>
      <c r="B10" s="4"/>
      <c r="C10" s="17">
        <f>SUM(C11:C19)</f>
        <v>99826.477333333329</v>
      </c>
      <c r="D10" s="17">
        <f>SUM(D11:D19)</f>
        <v>98559.265272479563</v>
      </c>
      <c r="E10" s="17">
        <f>C10-D10</f>
        <v>1267.2120608537662</v>
      </c>
      <c r="F10" s="18">
        <f>E10/D10*100</f>
        <v>1.2857361074581857</v>
      </c>
      <c r="G10" s="6"/>
      <c r="H10" s="22">
        <f>SUM(H11:H19)</f>
        <v>968508.52799999993</v>
      </c>
      <c r="I10" s="22">
        <f>SUM(I11:I19)</f>
        <v>919154.74013019784</v>
      </c>
      <c r="J10" s="22">
        <f>H10-I10</f>
        <v>49353.787869802094</v>
      </c>
      <c r="K10" s="24">
        <f>J10/I10*100</f>
        <v>5.3694754229098738</v>
      </c>
      <c r="L10" s="4"/>
    </row>
    <row r="11" spans="1:12">
      <c r="A11" s="1"/>
      <c r="B11" s="1" t="s">
        <v>4</v>
      </c>
      <c r="C11" s="15">
        <v>42530</v>
      </c>
      <c r="D11" s="15">
        <v>39301.771117166216</v>
      </c>
      <c r="E11" s="15">
        <f t="shared" ref="E11:E66" si="0">C11-D11</f>
        <v>3228.2288828337842</v>
      </c>
      <c r="F11" s="16">
        <f t="shared" ref="F11:F66" si="1">E11/D11*100</f>
        <v>8.2139526822081539</v>
      </c>
      <c r="G11" s="3"/>
      <c r="H11" s="20">
        <v>482611</v>
      </c>
      <c r="I11" s="20">
        <v>458828.33431673283</v>
      </c>
      <c r="J11" s="20">
        <f t="shared" ref="J11:J66" si="2">H11-I11</f>
        <v>23782.665683267172</v>
      </c>
      <c r="K11" s="21">
        <f t="shared" ref="K11:K66" si="3">J11/I11*100</f>
        <v>5.1833472138731977</v>
      </c>
      <c r="L11" s="1"/>
    </row>
    <row r="12" spans="1:12">
      <c r="A12" s="1"/>
      <c r="B12" s="1" t="s">
        <v>5</v>
      </c>
      <c r="C12" s="15">
        <v>6872.0786666666672</v>
      </c>
      <c r="D12" s="15">
        <v>6713.6239782016364</v>
      </c>
      <c r="E12" s="15">
        <f t="shared" si="0"/>
        <v>158.45468846503081</v>
      </c>
      <c r="F12" s="16">
        <f t="shared" si="1"/>
        <v>2.3601960577404233</v>
      </c>
      <c r="G12" s="3"/>
      <c r="H12" s="20">
        <v>77653.669333333324</v>
      </c>
      <c r="I12" s="20">
        <v>83113.564088546264</v>
      </c>
      <c r="J12" s="20">
        <f t="shared" si="2"/>
        <v>-5459.8947552129393</v>
      </c>
      <c r="K12" s="21">
        <f t="shared" si="3"/>
        <v>-6.5691981989800849</v>
      </c>
      <c r="L12" s="1"/>
    </row>
    <row r="13" spans="1:12">
      <c r="A13" s="1"/>
      <c r="B13" s="1" t="s">
        <v>6</v>
      </c>
      <c r="C13" s="15">
        <v>10770.912</v>
      </c>
      <c r="D13" s="15">
        <v>9599.046321525886</v>
      </c>
      <c r="E13" s="15">
        <f t="shared" si="0"/>
        <v>1171.8656784741142</v>
      </c>
      <c r="F13" s="16">
        <f t="shared" si="1"/>
        <v>12.208146926494171</v>
      </c>
      <c r="G13" s="3"/>
      <c r="H13" s="20">
        <v>121528.92266666668</v>
      </c>
      <c r="I13" s="20">
        <v>118834.6196068571</v>
      </c>
      <c r="J13" s="20">
        <f t="shared" si="2"/>
        <v>2694.3030598095793</v>
      </c>
      <c r="K13" s="21">
        <f t="shared" si="3"/>
        <v>2.2672711611508451</v>
      </c>
      <c r="L13" s="1"/>
    </row>
    <row r="14" spans="1:12">
      <c r="A14" s="1"/>
      <c r="B14" s="1" t="s">
        <v>7</v>
      </c>
      <c r="C14" s="15">
        <v>16500</v>
      </c>
      <c r="D14" s="15">
        <v>6179.4277929155323</v>
      </c>
      <c r="E14" s="15">
        <f t="shared" si="0"/>
        <v>10320.572207084468</v>
      </c>
      <c r="F14" s="16">
        <f t="shared" si="1"/>
        <v>167.0150142205172</v>
      </c>
      <c r="G14" s="3"/>
      <c r="H14" s="20">
        <v>79800</v>
      </c>
      <c r="I14" s="20">
        <v>62856.7862586298</v>
      </c>
      <c r="J14" s="20">
        <f t="shared" si="2"/>
        <v>16943.2137413702</v>
      </c>
      <c r="K14" s="21">
        <f t="shared" si="3"/>
        <v>26.955265691847259</v>
      </c>
      <c r="L14" s="1"/>
    </row>
    <row r="15" spans="1:12">
      <c r="A15" s="1"/>
      <c r="B15" s="1" t="s">
        <v>8</v>
      </c>
      <c r="C15" s="15">
        <v>1796</v>
      </c>
      <c r="D15" s="15">
        <v>1313.3514986376022</v>
      </c>
      <c r="E15" s="15">
        <f t="shared" si="0"/>
        <v>482.64850136239784</v>
      </c>
      <c r="F15" s="16">
        <f t="shared" si="1"/>
        <v>36.749377593360997</v>
      </c>
      <c r="G15" s="3"/>
      <c r="H15" s="20">
        <v>9048.732</v>
      </c>
      <c r="I15" s="20">
        <v>14487.911946744092</v>
      </c>
      <c r="J15" s="20">
        <f t="shared" si="2"/>
        <v>-5439.1799467440924</v>
      </c>
      <c r="K15" s="21">
        <f t="shared" si="3"/>
        <v>-37.542883796767235</v>
      </c>
      <c r="L15" s="1"/>
    </row>
    <row r="16" spans="1:12">
      <c r="A16" s="1"/>
      <c r="B16" s="1" t="s">
        <v>9</v>
      </c>
      <c r="C16" s="15">
        <v>6676.4</v>
      </c>
      <c r="D16" s="15">
        <v>12581.335149863762</v>
      </c>
      <c r="E16" s="15">
        <f t="shared" si="0"/>
        <v>-5904.9351498637625</v>
      </c>
      <c r="F16" s="16">
        <f t="shared" si="1"/>
        <v>-46.934089900050907</v>
      </c>
      <c r="G16" s="3"/>
      <c r="H16" s="20">
        <v>80384.665333333338</v>
      </c>
      <c r="I16" s="20">
        <v>50207</v>
      </c>
      <c r="J16" s="20">
        <f t="shared" si="2"/>
        <v>30177.665333333338</v>
      </c>
      <c r="K16" s="21">
        <f t="shared" si="3"/>
        <v>60.106489798899233</v>
      </c>
      <c r="L16" s="1"/>
    </row>
    <row r="17" spans="1:12">
      <c r="A17" s="1"/>
      <c r="B17" s="1" t="s">
        <v>10</v>
      </c>
      <c r="C17" s="15">
        <v>506.8</v>
      </c>
      <c r="D17" s="15">
        <v>915.53133514986382</v>
      </c>
      <c r="E17" s="15">
        <f t="shared" si="0"/>
        <v>-408.73133514986381</v>
      </c>
      <c r="F17" s="16">
        <f t="shared" si="1"/>
        <v>-44.644166666666671</v>
      </c>
      <c r="G17" s="3"/>
      <c r="H17" s="20">
        <v>8326.7746666666662</v>
      </c>
      <c r="I17" s="20">
        <v>11334.127819210011</v>
      </c>
      <c r="J17" s="20">
        <f t="shared" si="2"/>
        <v>-3007.3531525433445</v>
      </c>
      <c r="K17" s="21">
        <f t="shared" si="3"/>
        <v>-26.533608942068181</v>
      </c>
      <c r="L17" s="1"/>
    </row>
    <row r="18" spans="1:12">
      <c r="A18" s="1"/>
      <c r="B18" s="1" t="s">
        <v>11</v>
      </c>
      <c r="C18" s="15">
        <v>9068.2866666666669</v>
      </c>
      <c r="D18" s="15">
        <v>9305.1780790190751</v>
      </c>
      <c r="E18" s="15">
        <f t="shared" si="0"/>
        <v>-236.89141235240822</v>
      </c>
      <c r="F18" s="16">
        <f t="shared" si="1"/>
        <v>-2.5458020291577337</v>
      </c>
      <c r="G18" s="3"/>
      <c r="H18" s="20">
        <v>100934.09599999999</v>
      </c>
      <c r="I18" s="20">
        <v>109892.39609347786</v>
      </c>
      <c r="J18" s="20">
        <f t="shared" si="2"/>
        <v>-8958.3000934778684</v>
      </c>
      <c r="K18" s="21">
        <f t="shared" si="3"/>
        <v>-8.1518834896071084</v>
      </c>
      <c r="L18" s="1"/>
    </row>
    <row r="19" spans="1:12">
      <c r="A19" s="1"/>
      <c r="B19" s="1" t="s">
        <v>12</v>
      </c>
      <c r="C19" s="15">
        <v>5106</v>
      </c>
      <c r="D19" s="15">
        <v>12650</v>
      </c>
      <c r="E19" s="15">
        <f t="shared" si="0"/>
        <v>-7544</v>
      </c>
      <c r="F19" s="16">
        <f t="shared" si="1"/>
        <v>-59.636363636363633</v>
      </c>
      <c r="G19" s="3"/>
      <c r="H19" s="20">
        <v>8220.6679999999997</v>
      </c>
      <c r="I19" s="20">
        <v>9600</v>
      </c>
      <c r="J19" s="20">
        <f t="shared" si="2"/>
        <v>-1379.3320000000003</v>
      </c>
      <c r="K19" s="21">
        <f t="shared" si="3"/>
        <v>-14.36804166666667</v>
      </c>
      <c r="L19" s="1"/>
    </row>
    <row r="20" spans="1:12" s="25" customFormat="1">
      <c r="A20" s="4" t="s">
        <v>13</v>
      </c>
      <c r="B20" s="4"/>
      <c r="C20" s="17">
        <f>SUM(C21:C25)</f>
        <v>24500.712</v>
      </c>
      <c r="D20" s="17">
        <f>SUM(D21:D25)</f>
        <v>24764.713896457764</v>
      </c>
      <c r="E20" s="17">
        <f t="shared" si="0"/>
        <v>-264.00189645776481</v>
      </c>
      <c r="F20" s="18">
        <f t="shared" si="1"/>
        <v>-1.0660405670809163</v>
      </c>
      <c r="G20" s="6"/>
      <c r="H20" s="22">
        <f>SUM(H21:H25)</f>
        <v>296762.48266666668</v>
      </c>
      <c r="I20" s="22">
        <f>SUM(I21:I25)</f>
        <v>281308.60480902542</v>
      </c>
      <c r="J20" s="22">
        <f t="shared" si="2"/>
        <v>15453.877857641259</v>
      </c>
      <c r="K20" s="24">
        <f t="shared" si="3"/>
        <v>5.4935674179368155</v>
      </c>
      <c r="L20" s="4"/>
    </row>
    <row r="21" spans="1:12">
      <c r="A21" s="1"/>
      <c r="B21" s="1" t="s">
        <v>14</v>
      </c>
      <c r="C21" s="15">
        <v>4779.4159999999993</v>
      </c>
      <c r="D21" s="15">
        <v>10069.618528610354</v>
      </c>
      <c r="E21" s="15">
        <f t="shared" si="0"/>
        <v>-5290.2025286103544</v>
      </c>
      <c r="F21" s="16">
        <f t="shared" si="1"/>
        <v>-52.536275466439378</v>
      </c>
      <c r="G21" s="3"/>
      <c r="H21" s="20">
        <v>119798.77733333333</v>
      </c>
      <c r="I21" s="20">
        <v>121900.10915441974</v>
      </c>
      <c r="J21" s="20">
        <f t="shared" si="2"/>
        <v>-2101.331821086409</v>
      </c>
      <c r="K21" s="21">
        <f t="shared" si="3"/>
        <v>-1.7238145524746815</v>
      </c>
      <c r="L21" s="1"/>
    </row>
    <row r="22" spans="1:12">
      <c r="A22" s="1"/>
      <c r="B22" s="1" t="s">
        <v>15</v>
      </c>
      <c r="C22" s="15">
        <v>3800</v>
      </c>
      <c r="D22" s="15">
        <v>1200</v>
      </c>
      <c r="E22" s="15">
        <f t="shared" si="0"/>
        <v>2600</v>
      </c>
      <c r="F22" s="16">
        <f t="shared" si="1"/>
        <v>216.66666666666666</v>
      </c>
      <c r="G22" s="3"/>
      <c r="H22" s="20">
        <v>34580</v>
      </c>
      <c r="I22" s="20">
        <v>25000</v>
      </c>
      <c r="J22" s="20">
        <f t="shared" si="2"/>
        <v>9580</v>
      </c>
      <c r="K22" s="21">
        <f t="shared" si="3"/>
        <v>38.32</v>
      </c>
      <c r="L22" s="1"/>
    </row>
    <row r="23" spans="1:12">
      <c r="A23" s="1"/>
      <c r="B23" s="1" t="s">
        <v>16</v>
      </c>
      <c r="C23" s="15">
        <v>5168.4173333333329</v>
      </c>
      <c r="D23" s="15">
        <v>5247.5476839237062</v>
      </c>
      <c r="E23" s="15">
        <f t="shared" si="0"/>
        <v>-79.130350590373382</v>
      </c>
      <c r="F23" s="16">
        <f t="shared" si="1"/>
        <v>-1.5079491479952765</v>
      </c>
      <c r="G23" s="3"/>
      <c r="H23" s="20">
        <v>58296.609333333334</v>
      </c>
      <c r="I23" s="20">
        <v>62203.662720919863</v>
      </c>
      <c r="J23" s="20">
        <f t="shared" si="2"/>
        <v>-3907.0533875865294</v>
      </c>
      <c r="K23" s="21">
        <f t="shared" si="3"/>
        <v>-6.281066446385541</v>
      </c>
      <c r="L23" s="1"/>
    </row>
    <row r="24" spans="1:12">
      <c r="A24" s="1"/>
      <c r="B24" s="1" t="s">
        <v>17</v>
      </c>
      <c r="C24" s="15">
        <v>6252.8786666666674</v>
      </c>
      <c r="D24" s="15">
        <v>5247.5476839237062</v>
      </c>
      <c r="E24" s="15">
        <f t="shared" si="0"/>
        <v>1005.3309827429612</v>
      </c>
      <c r="F24" s="16">
        <f t="shared" si="1"/>
        <v>19.15811047935544</v>
      </c>
      <c r="G24" s="3"/>
      <c r="H24" s="20">
        <v>68487.09600000002</v>
      </c>
      <c r="I24" s="20">
        <v>62204.832933685822</v>
      </c>
      <c r="J24" s="20">
        <f t="shared" si="2"/>
        <v>6282.2630663141972</v>
      </c>
      <c r="K24" s="21">
        <f t="shared" si="3"/>
        <v>10.099316676907526</v>
      </c>
      <c r="L24" s="1"/>
    </row>
    <row r="25" spans="1:12">
      <c r="A25" s="1"/>
      <c r="B25" s="1" t="s">
        <v>18</v>
      </c>
      <c r="C25" s="15">
        <v>4500</v>
      </c>
      <c r="D25" s="15">
        <v>3000</v>
      </c>
      <c r="E25" s="15">
        <f t="shared" si="0"/>
        <v>1500</v>
      </c>
      <c r="F25" s="16">
        <f t="shared" si="1"/>
        <v>50</v>
      </c>
      <c r="G25" s="3"/>
      <c r="H25" s="20">
        <v>15600</v>
      </c>
      <c r="I25" s="20">
        <v>10000</v>
      </c>
      <c r="J25" s="20">
        <f t="shared" si="2"/>
        <v>5600</v>
      </c>
      <c r="K25" s="21">
        <f t="shared" si="3"/>
        <v>56.000000000000007</v>
      </c>
      <c r="L25" s="1"/>
    </row>
    <row r="26" spans="1:12" s="25" customFormat="1">
      <c r="A26" s="4" t="s">
        <v>19</v>
      </c>
      <c r="B26" s="4"/>
      <c r="C26" s="17">
        <f>SUM(C27:C30)</f>
        <v>118873.05733333333</v>
      </c>
      <c r="D26" s="17">
        <f>SUM(D27:D30)</f>
        <v>89243</v>
      </c>
      <c r="E26" s="17">
        <f t="shared" si="0"/>
        <v>29630.05733333333</v>
      </c>
      <c r="F26" s="18">
        <f t="shared" si="1"/>
        <v>33.201547833817031</v>
      </c>
      <c r="G26" s="6"/>
      <c r="H26" s="22">
        <f>SUM(H27:H31)</f>
        <v>1459383.54</v>
      </c>
      <c r="I26" s="22">
        <f>SUM(I27:I31)</f>
        <v>1328376.9749303621</v>
      </c>
      <c r="J26" s="22">
        <f t="shared" si="2"/>
        <v>131006.56506963796</v>
      </c>
      <c r="K26" s="24">
        <f t="shared" si="3"/>
        <v>9.8621526526011767</v>
      </c>
      <c r="L26" s="4"/>
    </row>
    <row r="27" spans="1:12">
      <c r="A27" s="1"/>
      <c r="B27" s="1" t="s">
        <v>59</v>
      </c>
      <c r="C27" s="15">
        <v>110279.93066666667</v>
      </c>
      <c r="D27" s="15">
        <v>79136</v>
      </c>
      <c r="E27" s="15">
        <f t="shared" si="0"/>
        <v>31143.930666666667</v>
      </c>
      <c r="F27" s="16">
        <f t="shared" si="1"/>
        <v>39.354946758323223</v>
      </c>
      <c r="G27" s="3"/>
      <c r="H27" s="20">
        <v>1043105.54</v>
      </c>
      <c r="I27" s="20">
        <v>1000270.8662952646</v>
      </c>
      <c r="J27" s="20">
        <f t="shared" si="2"/>
        <v>42834.673704735469</v>
      </c>
      <c r="K27" s="21">
        <f t="shared" si="3"/>
        <v>4.2823074377227073</v>
      </c>
      <c r="L27" s="1"/>
    </row>
    <row r="28" spans="1:12">
      <c r="A28" s="1"/>
      <c r="B28" s="1" t="s">
        <v>56</v>
      </c>
      <c r="C28" s="15">
        <v>6405.7760000000007</v>
      </c>
      <c r="D28" s="15">
        <v>7328</v>
      </c>
      <c r="E28" s="15">
        <f t="shared" si="0"/>
        <v>-922.22399999999925</v>
      </c>
      <c r="F28" s="16">
        <f t="shared" si="1"/>
        <v>-12.584934497816583</v>
      </c>
      <c r="G28" s="3"/>
      <c r="H28" s="20">
        <v>109510</v>
      </c>
      <c r="I28" s="20">
        <v>84427.214484679644</v>
      </c>
      <c r="J28" s="20">
        <f t="shared" si="2"/>
        <v>25082.785515320356</v>
      </c>
      <c r="K28" s="21">
        <f t="shared" si="3"/>
        <v>29.709360504688849</v>
      </c>
      <c r="L28" s="1"/>
    </row>
    <row r="29" spans="1:12">
      <c r="A29" s="1"/>
      <c r="B29" s="1" t="s">
        <v>20</v>
      </c>
      <c r="C29" s="15">
        <v>1487.3506666666667</v>
      </c>
      <c r="D29" s="15">
        <v>1979</v>
      </c>
      <c r="E29" s="15">
        <f t="shared" si="0"/>
        <v>-491.64933333333329</v>
      </c>
      <c r="F29" s="16">
        <f t="shared" si="1"/>
        <v>-24.843321542866764</v>
      </c>
      <c r="G29" s="3"/>
      <c r="H29" s="20">
        <v>34860</v>
      </c>
      <c r="I29" s="20">
        <v>23916.90250696379</v>
      </c>
      <c r="J29" s="20">
        <f t="shared" si="2"/>
        <v>10943.09749303621</v>
      </c>
      <c r="K29" s="21">
        <f t="shared" si="3"/>
        <v>45.754660286171891</v>
      </c>
      <c r="L29" s="1"/>
    </row>
    <row r="30" spans="1:12">
      <c r="A30" s="1"/>
      <c r="B30" s="1" t="s">
        <v>21</v>
      </c>
      <c r="C30" s="15">
        <v>700</v>
      </c>
      <c r="D30" s="15">
        <v>800</v>
      </c>
      <c r="E30" s="15">
        <f t="shared" si="0"/>
        <v>-100</v>
      </c>
      <c r="F30" s="16">
        <f t="shared" si="1"/>
        <v>-12.5</v>
      </c>
      <c r="G30" s="3"/>
      <c r="H30" s="20">
        <v>90567</v>
      </c>
      <c r="I30" s="20">
        <v>70000</v>
      </c>
      <c r="J30" s="20">
        <f t="shared" si="2"/>
        <v>20567</v>
      </c>
      <c r="K30" s="21">
        <f t="shared" si="3"/>
        <v>29.381428571428568</v>
      </c>
      <c r="L30" s="1"/>
    </row>
    <row r="31" spans="1:12">
      <c r="A31" s="1"/>
      <c r="B31" s="1" t="s">
        <v>57</v>
      </c>
      <c r="C31" s="15">
        <v>55780</v>
      </c>
      <c r="D31" s="15">
        <v>60000</v>
      </c>
      <c r="E31" s="15">
        <f t="shared" si="0"/>
        <v>-4220</v>
      </c>
      <c r="F31" s="16">
        <f t="shared" si="1"/>
        <v>-7.0333333333333332</v>
      </c>
      <c r="G31" s="3"/>
      <c r="H31" s="20">
        <v>181341</v>
      </c>
      <c r="I31" s="20">
        <v>149761.99164345404</v>
      </c>
      <c r="J31" s="20">
        <f t="shared" si="2"/>
        <v>31579.008356545964</v>
      </c>
      <c r="K31" s="21">
        <f t="shared" si="3"/>
        <v>21.086130072126519</v>
      </c>
      <c r="L31" s="1"/>
    </row>
    <row r="32" spans="1:12" s="25" customFormat="1">
      <c r="A32" s="4" t="s">
        <v>22</v>
      </c>
      <c r="B32" s="4"/>
      <c r="C32" s="17">
        <f>SUM(C33:C40)</f>
        <v>156541.61199999999</v>
      </c>
      <c r="D32" s="17">
        <f>SUM(D33:D40)</f>
        <v>83456</v>
      </c>
      <c r="E32" s="17">
        <f t="shared" si="0"/>
        <v>73085.611999999994</v>
      </c>
      <c r="F32" s="18">
        <f t="shared" si="1"/>
        <v>87.573825728527595</v>
      </c>
      <c r="G32" s="6"/>
      <c r="H32" s="22">
        <f>SUM(H33:H40)</f>
        <v>567474.33466666669</v>
      </c>
      <c r="I32" s="22">
        <f>SUM(I33:I40)</f>
        <v>466734</v>
      </c>
      <c r="J32" s="22">
        <f t="shared" si="2"/>
        <v>100740.33466666669</v>
      </c>
      <c r="K32" s="24">
        <f t="shared" si="3"/>
        <v>21.584100294100427</v>
      </c>
      <c r="L32" s="4"/>
    </row>
    <row r="33" spans="1:12">
      <c r="A33" s="1"/>
      <c r="B33" s="1" t="s">
        <v>53</v>
      </c>
      <c r="C33" s="15">
        <v>12002.113333333346</v>
      </c>
      <c r="D33" s="15">
        <v>5167</v>
      </c>
      <c r="E33" s="15">
        <f t="shared" si="0"/>
        <v>6835.1133333333455</v>
      </c>
      <c r="F33" s="16">
        <f t="shared" si="1"/>
        <v>132.28398167860163</v>
      </c>
      <c r="G33" s="3"/>
      <c r="H33" s="20">
        <v>88157.685333333342</v>
      </c>
      <c r="I33" s="20">
        <v>72398</v>
      </c>
      <c r="J33" s="20">
        <f t="shared" si="2"/>
        <v>15759.685333333342</v>
      </c>
      <c r="K33" s="21">
        <f t="shared" si="3"/>
        <v>21.768122507988263</v>
      </c>
      <c r="L33" s="1"/>
    </row>
    <row r="34" spans="1:12">
      <c r="A34" s="1"/>
      <c r="B34" s="1" t="s">
        <v>54</v>
      </c>
      <c r="C34" s="15">
        <v>38597</v>
      </c>
      <c r="D34" s="15">
        <v>6429</v>
      </c>
      <c r="E34" s="15">
        <f t="shared" si="0"/>
        <v>32168</v>
      </c>
      <c r="F34" s="16">
        <f t="shared" si="1"/>
        <v>500.35775392751594</v>
      </c>
      <c r="G34" s="3"/>
      <c r="H34" s="20">
        <v>79343.366666666669</v>
      </c>
      <c r="I34" s="20">
        <v>77283</v>
      </c>
      <c r="J34" s="20">
        <f t="shared" si="2"/>
        <v>2060.3666666666686</v>
      </c>
      <c r="K34" s="21">
        <f t="shared" si="3"/>
        <v>2.6660024412440881</v>
      </c>
      <c r="L34" s="1"/>
    </row>
    <row r="35" spans="1:12">
      <c r="A35" s="1"/>
      <c r="B35" s="1" t="s">
        <v>23</v>
      </c>
      <c r="C35" s="15">
        <v>4007.0173333333332</v>
      </c>
      <c r="D35" s="15">
        <v>152</v>
      </c>
      <c r="E35" s="15">
        <f t="shared" si="0"/>
        <v>3855.0173333333332</v>
      </c>
      <c r="F35" s="16">
        <f t="shared" si="1"/>
        <v>2536.1956140350876</v>
      </c>
      <c r="G35" s="3"/>
      <c r="H35" s="20">
        <v>15866.926666666664</v>
      </c>
      <c r="I35" s="20">
        <v>6772</v>
      </c>
      <c r="J35" s="20">
        <f t="shared" si="2"/>
        <v>9094.9266666666645</v>
      </c>
      <c r="K35" s="21">
        <f t="shared" si="3"/>
        <v>134.30192951368377</v>
      </c>
      <c r="L35" s="1"/>
    </row>
    <row r="36" spans="1:12">
      <c r="A36" s="1"/>
      <c r="B36" s="1" t="s">
        <v>58</v>
      </c>
      <c r="C36" s="15">
        <v>86700</v>
      </c>
      <c r="D36" s="15">
        <v>55500</v>
      </c>
      <c r="E36" s="15">
        <f t="shared" si="0"/>
        <v>31200</v>
      </c>
      <c r="F36" s="16">
        <f t="shared" si="1"/>
        <v>56.216216216216218</v>
      </c>
      <c r="G36" s="3"/>
      <c r="H36" s="20">
        <v>176890</v>
      </c>
      <c r="I36" s="20">
        <v>150500</v>
      </c>
      <c r="J36" s="20">
        <f t="shared" si="2"/>
        <v>26390</v>
      </c>
      <c r="K36" s="21">
        <f t="shared" si="3"/>
        <v>17.534883720930232</v>
      </c>
      <c r="L36" s="1"/>
    </row>
    <row r="37" spans="1:12">
      <c r="A37" s="1"/>
      <c r="B37" s="1" t="s">
        <v>24</v>
      </c>
      <c r="C37" s="15">
        <v>9154.4879999999994</v>
      </c>
      <c r="D37" s="15">
        <v>11313</v>
      </c>
      <c r="E37" s="15">
        <f t="shared" si="0"/>
        <v>-2158.5120000000006</v>
      </c>
      <c r="F37" s="16">
        <f t="shared" si="1"/>
        <v>-19.079925749138166</v>
      </c>
      <c r="G37" s="3"/>
      <c r="H37" s="20">
        <v>132951.50266666667</v>
      </c>
      <c r="I37" s="20">
        <v>100747</v>
      </c>
      <c r="J37" s="20">
        <f t="shared" si="2"/>
        <v>32204.502666666667</v>
      </c>
      <c r="K37" s="21">
        <f t="shared" si="3"/>
        <v>31.965718747621928</v>
      </c>
      <c r="L37" s="1"/>
    </row>
    <row r="38" spans="1:12">
      <c r="A38" s="1"/>
      <c r="B38" s="1" t="s">
        <v>25</v>
      </c>
      <c r="C38" s="15">
        <v>2089.1986666666662</v>
      </c>
      <c r="D38" s="15">
        <v>1002</v>
      </c>
      <c r="E38" s="15">
        <f t="shared" si="0"/>
        <v>1087.1986666666662</v>
      </c>
      <c r="F38" s="16">
        <f t="shared" si="1"/>
        <v>108.50286094477705</v>
      </c>
      <c r="G38" s="3"/>
      <c r="H38" s="20">
        <v>26727.705333333328</v>
      </c>
      <c r="I38" s="20">
        <v>31625</v>
      </c>
      <c r="J38" s="20">
        <f t="shared" si="2"/>
        <v>-4897.2946666666721</v>
      </c>
      <c r="K38" s="21">
        <f t="shared" si="3"/>
        <v>-15.485516732542838</v>
      </c>
      <c r="L38" s="1"/>
    </row>
    <row r="39" spans="1:12">
      <c r="A39" s="1"/>
      <c r="B39" s="1" t="s">
        <v>26</v>
      </c>
      <c r="C39" s="15">
        <v>1121.7946666666667</v>
      </c>
      <c r="D39" s="15">
        <v>893</v>
      </c>
      <c r="E39" s="15">
        <f t="shared" si="0"/>
        <v>228.79466666666667</v>
      </c>
      <c r="F39" s="16">
        <f t="shared" si="1"/>
        <v>25.620903322135124</v>
      </c>
      <c r="G39" s="3"/>
      <c r="H39" s="20">
        <v>11037.148000000003</v>
      </c>
      <c r="I39" s="20">
        <v>8809</v>
      </c>
      <c r="J39" s="20">
        <f t="shared" si="2"/>
        <v>2228.1480000000029</v>
      </c>
      <c r="K39" s="21">
        <f t="shared" si="3"/>
        <v>25.293994778067919</v>
      </c>
      <c r="L39" s="1"/>
    </row>
    <row r="40" spans="1:12">
      <c r="A40" s="1"/>
      <c r="B40" s="1" t="s">
        <v>27</v>
      </c>
      <c r="C40" s="15">
        <v>2870</v>
      </c>
      <c r="D40" s="15">
        <v>3000</v>
      </c>
      <c r="E40" s="15">
        <f t="shared" si="0"/>
        <v>-130</v>
      </c>
      <c r="F40" s="16">
        <f t="shared" si="1"/>
        <v>-4.3333333333333339</v>
      </c>
      <c r="G40" s="3"/>
      <c r="H40" s="20">
        <v>36500</v>
      </c>
      <c r="I40" s="20">
        <v>18600</v>
      </c>
      <c r="J40" s="20">
        <f t="shared" si="2"/>
        <v>17900</v>
      </c>
      <c r="K40" s="21">
        <f t="shared" si="3"/>
        <v>96.236559139784944</v>
      </c>
      <c r="L40" s="1"/>
    </row>
    <row r="41" spans="1:12" s="25" customFormat="1">
      <c r="A41" s="4" t="s">
        <v>28</v>
      </c>
      <c r="B41" s="4"/>
      <c r="C41" s="17">
        <f>SUM(C42:C45)</f>
        <v>78360.618666666676</v>
      </c>
      <c r="D41" s="17">
        <f>SUM(D42:D45)</f>
        <v>61381.35305882353</v>
      </c>
      <c r="E41" s="17">
        <f t="shared" si="0"/>
        <v>16979.265607843146</v>
      </c>
      <c r="F41" s="18">
        <f t="shared" si="1"/>
        <v>27.661927868503362</v>
      </c>
      <c r="G41" s="6"/>
      <c r="H41" s="22">
        <f>SUM(H42:H45)</f>
        <v>426266.66400000005</v>
      </c>
      <c r="I41" s="22">
        <f>SUM(I42:I45)</f>
        <v>416979.64847058832</v>
      </c>
      <c r="J41" s="22">
        <f t="shared" si="2"/>
        <v>9287.0155294117285</v>
      </c>
      <c r="K41" s="24">
        <f t="shared" si="3"/>
        <v>2.2272107436118165</v>
      </c>
      <c r="L41" s="4"/>
    </row>
    <row r="42" spans="1:12">
      <c r="A42" s="1"/>
      <c r="B42" s="1" t="s">
        <v>55</v>
      </c>
      <c r="C42" s="15">
        <v>18340.91333333333</v>
      </c>
      <c r="D42" s="15">
        <v>18004.117764705879</v>
      </c>
      <c r="E42" s="15">
        <f t="shared" si="0"/>
        <v>336.79556862745085</v>
      </c>
      <c r="F42" s="16">
        <f t="shared" si="1"/>
        <v>1.8706585517213363</v>
      </c>
      <c r="G42" s="3"/>
      <c r="H42" s="20">
        <v>182202.37466666667</v>
      </c>
      <c r="I42" s="20">
        <v>205761.41317647064</v>
      </c>
      <c r="J42" s="20">
        <f t="shared" si="2"/>
        <v>-23559.03850980397</v>
      </c>
      <c r="K42" s="21">
        <f t="shared" si="3"/>
        <v>-11.449687356879997</v>
      </c>
      <c r="L42" s="1"/>
    </row>
    <row r="43" spans="1:12">
      <c r="A43" s="1"/>
      <c r="B43" s="1" t="s">
        <v>29</v>
      </c>
      <c r="C43" s="15">
        <v>45000</v>
      </c>
      <c r="D43" s="15">
        <v>30000</v>
      </c>
      <c r="E43" s="15">
        <f t="shared" si="0"/>
        <v>15000</v>
      </c>
      <c r="F43" s="16">
        <f t="shared" si="1"/>
        <v>50</v>
      </c>
      <c r="G43" s="3"/>
      <c r="H43" s="20">
        <v>86000</v>
      </c>
      <c r="I43" s="20">
        <v>73500</v>
      </c>
      <c r="J43" s="20">
        <f t="shared" si="2"/>
        <v>12500</v>
      </c>
      <c r="K43" s="21">
        <f t="shared" si="3"/>
        <v>17.006802721088434</v>
      </c>
      <c r="L43" s="1"/>
    </row>
    <row r="44" spans="1:12">
      <c r="A44" s="1"/>
      <c r="B44" s="1" t="s">
        <v>30</v>
      </c>
      <c r="C44" s="15">
        <v>10264.812</v>
      </c>
      <c r="D44" s="15">
        <v>9411.5</v>
      </c>
      <c r="E44" s="15">
        <f t="shared" si="0"/>
        <v>853.3119999999999</v>
      </c>
      <c r="F44" s="16">
        <f t="shared" si="1"/>
        <v>9.0666950007968961</v>
      </c>
      <c r="G44" s="3"/>
      <c r="H44" s="20">
        <v>106929.54666666669</v>
      </c>
      <c r="I44" s="20">
        <v>85600</v>
      </c>
      <c r="J44" s="20">
        <f t="shared" si="2"/>
        <v>21329.546666666691</v>
      </c>
      <c r="K44" s="21">
        <f t="shared" si="3"/>
        <v>24.917694704049872</v>
      </c>
      <c r="L44" s="1"/>
    </row>
    <row r="45" spans="1:12">
      <c r="A45" s="1"/>
      <c r="B45" s="1" t="s">
        <v>31</v>
      </c>
      <c r="C45" s="15">
        <v>4754.8933333333334</v>
      </c>
      <c r="D45" s="15">
        <v>3965.7352941176468</v>
      </c>
      <c r="E45" s="15">
        <f t="shared" si="0"/>
        <v>789.15803921568659</v>
      </c>
      <c r="F45" s="16">
        <f t="shared" si="1"/>
        <v>19.899412862634584</v>
      </c>
      <c r="G45" s="3"/>
      <c r="H45" s="20">
        <v>51134.742666666672</v>
      </c>
      <c r="I45" s="20">
        <v>52118.23529411765</v>
      </c>
      <c r="J45" s="20">
        <f t="shared" si="2"/>
        <v>-983.49262745097803</v>
      </c>
      <c r="K45" s="21">
        <f t="shared" si="3"/>
        <v>-1.8870413050266506</v>
      </c>
      <c r="L45" s="1"/>
    </row>
    <row r="46" spans="1:12" s="25" customFormat="1">
      <c r="A46" s="4" t="s">
        <v>32</v>
      </c>
      <c r="B46" s="4"/>
      <c r="C46" s="17">
        <f>SUM(C47:C51)</f>
        <v>31641.802666666666</v>
      </c>
      <c r="D46" s="17">
        <f>SUM(D47:D51)</f>
        <v>24750.438147138964</v>
      </c>
      <c r="E46" s="17">
        <f t="shared" si="0"/>
        <v>6891.3645195277022</v>
      </c>
      <c r="F46" s="18">
        <f t="shared" si="1"/>
        <v>27.843404139188188</v>
      </c>
      <c r="G46" s="6"/>
      <c r="H46" s="22">
        <f>SUM(H47:H51)</f>
        <v>234916.576</v>
      </c>
      <c r="I46" s="22">
        <f>SUM(I47:I51)</f>
        <v>193483.72919037976</v>
      </c>
      <c r="J46" s="22">
        <f t="shared" si="2"/>
        <v>41432.846809620241</v>
      </c>
      <c r="K46" s="24">
        <f t="shared" si="3"/>
        <v>21.414124579360408</v>
      </c>
      <c r="L46" s="4"/>
    </row>
    <row r="47" spans="1:12">
      <c r="A47" s="1"/>
      <c r="B47" s="1" t="s">
        <v>60</v>
      </c>
      <c r="C47" s="15">
        <v>22500</v>
      </c>
      <c r="D47" s="15">
        <v>15000</v>
      </c>
      <c r="E47" s="15">
        <f t="shared" si="0"/>
        <v>7500</v>
      </c>
      <c r="F47" s="16">
        <f t="shared" si="1"/>
        <v>50</v>
      </c>
      <c r="G47" s="3"/>
      <c r="H47" s="20">
        <v>149076</v>
      </c>
      <c r="I47" s="20">
        <v>125500</v>
      </c>
      <c r="J47" s="20">
        <f t="shared" si="2"/>
        <v>23576</v>
      </c>
      <c r="K47" s="21">
        <f t="shared" si="3"/>
        <v>18.785657370517928</v>
      </c>
      <c r="L47" s="1"/>
    </row>
    <row r="48" spans="1:12">
      <c r="A48" s="1"/>
      <c r="B48" s="1" t="s">
        <v>33</v>
      </c>
      <c r="C48" s="15">
        <v>3240</v>
      </c>
      <c r="D48" s="15">
        <v>2960</v>
      </c>
      <c r="E48" s="15">
        <f t="shared" si="0"/>
        <v>280</v>
      </c>
      <c r="F48" s="16">
        <f t="shared" si="1"/>
        <v>9.4594594594594597</v>
      </c>
      <c r="G48" s="3"/>
      <c r="H48" s="20">
        <v>15918</v>
      </c>
      <c r="I48" s="20">
        <v>12300</v>
      </c>
      <c r="J48" s="20">
        <f t="shared" si="2"/>
        <v>3618</v>
      </c>
      <c r="K48" s="21">
        <f t="shared" si="3"/>
        <v>29.414634146341463</v>
      </c>
      <c r="L48" s="1"/>
    </row>
    <row r="49" spans="1:12">
      <c r="A49" s="1"/>
      <c r="B49" s="1" t="s">
        <v>34</v>
      </c>
      <c r="C49" s="15">
        <v>4537.5360000000001</v>
      </c>
      <c r="D49" s="15">
        <v>5699.1825613079027</v>
      </c>
      <c r="E49" s="15">
        <f t="shared" si="0"/>
        <v>-1161.6465613079026</v>
      </c>
      <c r="F49" s="16">
        <f t="shared" si="1"/>
        <v>-20.382687320711426</v>
      </c>
      <c r="G49" s="3"/>
      <c r="H49" s="20">
        <v>54179.849333333339</v>
      </c>
      <c r="I49" s="20">
        <v>40554</v>
      </c>
      <c r="J49" s="20">
        <f t="shared" si="2"/>
        <v>13625.849333333339</v>
      </c>
      <c r="K49" s="21">
        <f t="shared" si="3"/>
        <v>33.599273396787837</v>
      </c>
      <c r="L49" s="1"/>
    </row>
    <row r="50" spans="1:12">
      <c r="A50" s="1"/>
      <c r="B50" s="1" t="s">
        <v>35</v>
      </c>
      <c r="C50" s="15">
        <v>134.26666666666668</v>
      </c>
      <c r="D50" s="15">
        <v>91.255585831062675</v>
      </c>
      <c r="E50" s="15">
        <f t="shared" si="0"/>
        <v>43.011080835604005</v>
      </c>
      <c r="F50" s="16">
        <f t="shared" si="1"/>
        <v>47.132545853388599</v>
      </c>
      <c r="G50" s="3"/>
      <c r="H50" s="20">
        <v>1312.7266666666667</v>
      </c>
      <c r="I50" s="20">
        <v>1129.7291903797579</v>
      </c>
      <c r="J50" s="20">
        <f t="shared" si="2"/>
        <v>182.99747628690875</v>
      </c>
      <c r="K50" s="21">
        <f t="shared" si="3"/>
        <v>16.198348935765235</v>
      </c>
      <c r="L50" s="1"/>
    </row>
    <row r="51" spans="1:12">
      <c r="A51" s="1"/>
      <c r="B51" s="1" t="s">
        <v>36</v>
      </c>
      <c r="C51" s="15">
        <v>1230</v>
      </c>
      <c r="D51" s="15">
        <v>1000</v>
      </c>
      <c r="E51" s="15">
        <f t="shared" si="0"/>
        <v>230</v>
      </c>
      <c r="F51" s="16">
        <f t="shared" si="1"/>
        <v>23</v>
      </c>
      <c r="G51" s="3"/>
      <c r="H51" s="20">
        <v>14430</v>
      </c>
      <c r="I51" s="20">
        <v>14000</v>
      </c>
      <c r="J51" s="20">
        <f t="shared" si="2"/>
        <v>430</v>
      </c>
      <c r="K51" s="21">
        <f t="shared" si="3"/>
        <v>3.0714285714285716</v>
      </c>
      <c r="L51" s="1"/>
    </row>
    <row r="52" spans="1:12" s="25" customFormat="1">
      <c r="A52" s="4" t="s">
        <v>37</v>
      </c>
      <c r="B52" s="4"/>
      <c r="C52" s="17">
        <f>SUM(C53:C65)</f>
        <v>84952.982666666678</v>
      </c>
      <c r="D52" s="17">
        <f>SUM(D53:D65)</f>
        <v>35982.449814874184</v>
      </c>
      <c r="E52" s="17">
        <f t="shared" si="0"/>
        <v>48970.532851792494</v>
      </c>
      <c r="F52" s="18">
        <f t="shared" si="1"/>
        <v>136.09560522905082</v>
      </c>
      <c r="G52" s="6"/>
      <c r="H52" s="22">
        <f>SUM(H53:H65)</f>
        <v>368820.94133333338</v>
      </c>
      <c r="I52" s="22">
        <f>SUM(I53:I65)</f>
        <v>367122.01638835832</v>
      </c>
      <c r="J52" s="22">
        <f t="shared" si="2"/>
        <v>1698.9249449750641</v>
      </c>
      <c r="K52" s="24">
        <f t="shared" si="3"/>
        <v>0.46276847182541742</v>
      </c>
      <c r="L52" s="4"/>
    </row>
    <row r="53" spans="1:12">
      <c r="A53" s="1"/>
      <c r="B53" s="1" t="s">
        <v>38</v>
      </c>
      <c r="C53" s="15">
        <v>5763.848</v>
      </c>
      <c r="D53" s="15">
        <v>1336.7647058823529</v>
      </c>
      <c r="E53" s="15">
        <f t="shared" si="0"/>
        <v>4427.0832941176468</v>
      </c>
      <c r="F53" s="16">
        <f t="shared" si="1"/>
        <v>331.17894829482947</v>
      </c>
      <c r="G53" s="3"/>
      <c r="H53" s="20">
        <v>13541.942666666664</v>
      </c>
      <c r="I53" s="20">
        <v>10900</v>
      </c>
      <c r="J53" s="20">
        <f t="shared" si="2"/>
        <v>2641.9426666666641</v>
      </c>
      <c r="K53" s="21">
        <f t="shared" si="3"/>
        <v>24.238006116207927</v>
      </c>
      <c r="L53" s="1"/>
    </row>
    <row r="54" spans="1:12">
      <c r="A54" s="1"/>
      <c r="B54" s="1" t="s">
        <v>39</v>
      </c>
      <c r="C54" s="15">
        <v>2550</v>
      </c>
      <c r="D54" s="15">
        <v>3800</v>
      </c>
      <c r="E54" s="15">
        <f t="shared" si="0"/>
        <v>-1250</v>
      </c>
      <c r="F54" s="16">
        <f t="shared" si="1"/>
        <v>-32.894736842105267</v>
      </c>
      <c r="G54" s="3"/>
      <c r="H54" s="20">
        <v>2550</v>
      </c>
      <c r="I54" s="20">
        <v>3800</v>
      </c>
      <c r="J54" s="20">
        <f t="shared" si="2"/>
        <v>-1250</v>
      </c>
      <c r="K54" s="21">
        <f t="shared" si="3"/>
        <v>-32.894736842105267</v>
      </c>
      <c r="L54" s="1"/>
    </row>
    <row r="55" spans="1:12">
      <c r="A55" s="1"/>
      <c r="B55" s="1" t="s">
        <v>40</v>
      </c>
      <c r="C55" s="15">
        <v>7.8666666666666663</v>
      </c>
      <c r="D55" s="15">
        <v>58.823529411764696</v>
      </c>
      <c r="E55" s="15">
        <f t="shared" si="0"/>
        <v>-50.956862745098029</v>
      </c>
      <c r="F55" s="16">
        <f t="shared" si="1"/>
        <v>-86.626666666666665</v>
      </c>
      <c r="G55" s="3"/>
      <c r="H55" s="20">
        <v>287.024</v>
      </c>
      <c r="I55" s="20">
        <v>705.88235294117635</v>
      </c>
      <c r="J55" s="20">
        <f t="shared" si="2"/>
        <v>-418.85835294117635</v>
      </c>
      <c r="K55" s="21">
        <f t="shared" si="3"/>
        <v>-59.338266666666662</v>
      </c>
      <c r="L55" s="1"/>
    </row>
    <row r="56" spans="1:12">
      <c r="A56" s="1"/>
      <c r="B56" s="1" t="s">
        <v>41</v>
      </c>
      <c r="C56" s="15">
        <v>1034.9866666666667</v>
      </c>
      <c r="D56" s="15">
        <v>829.41176470588232</v>
      </c>
      <c r="E56" s="15">
        <f t="shared" si="0"/>
        <v>205.57490196078436</v>
      </c>
      <c r="F56" s="16">
        <f t="shared" si="1"/>
        <v>24.785626477541378</v>
      </c>
      <c r="G56" s="3"/>
      <c r="H56" s="20">
        <v>7995.4079999999994</v>
      </c>
      <c r="I56" s="20">
        <v>13602.64705882353</v>
      </c>
      <c r="J56" s="20">
        <f t="shared" si="2"/>
        <v>-5607.2390588235303</v>
      </c>
      <c r="K56" s="21">
        <f t="shared" si="3"/>
        <v>-41.221675711907288</v>
      </c>
      <c r="L56" s="1"/>
    </row>
    <row r="57" spans="1:12">
      <c r="A57" s="1"/>
      <c r="B57" s="1" t="s">
        <v>42</v>
      </c>
      <c r="C57" s="15">
        <v>75.733333333333334</v>
      </c>
      <c r="D57" s="15">
        <v>1558.08</v>
      </c>
      <c r="E57" s="15">
        <f t="shared" si="0"/>
        <v>-1482.3466666666666</v>
      </c>
      <c r="F57" s="16">
        <f t="shared" si="1"/>
        <v>-95.13931676593414</v>
      </c>
      <c r="G57" s="3"/>
      <c r="H57" s="20">
        <v>8322</v>
      </c>
      <c r="I57" s="20">
        <v>18696.96</v>
      </c>
      <c r="J57" s="20">
        <f t="shared" si="2"/>
        <v>-10374.959999999999</v>
      </c>
      <c r="K57" s="21">
        <f t="shared" si="3"/>
        <v>-55.49009036763195</v>
      </c>
      <c r="L57" s="1"/>
    </row>
    <row r="58" spans="1:12">
      <c r="A58" s="1"/>
      <c r="B58" s="1" t="s">
        <v>43</v>
      </c>
      <c r="C58" s="15">
        <v>8785.7253333333319</v>
      </c>
      <c r="D58" s="15">
        <v>5080.7551089918252</v>
      </c>
      <c r="E58" s="15">
        <f t="shared" si="0"/>
        <v>3704.9702243415068</v>
      </c>
      <c r="F58" s="16">
        <f t="shared" si="1"/>
        <v>72.921645402363907</v>
      </c>
      <c r="G58" s="3"/>
      <c r="H58" s="20">
        <v>57997.112000000001</v>
      </c>
      <c r="I58" s="20">
        <v>62898.915211887717</v>
      </c>
      <c r="J58" s="20">
        <f t="shared" si="2"/>
        <v>-4901.8032118877163</v>
      </c>
      <c r="K58" s="21">
        <f t="shared" si="3"/>
        <v>-7.7931442782041644</v>
      </c>
      <c r="L58" s="1"/>
    </row>
    <row r="59" spans="1:12">
      <c r="A59" s="1"/>
      <c r="B59" s="1" t="s">
        <v>44</v>
      </c>
      <c r="C59" s="15">
        <v>4620.025333333333</v>
      </c>
      <c r="D59" s="15">
        <v>4058.3823529411766</v>
      </c>
      <c r="E59" s="15">
        <f t="shared" si="0"/>
        <v>561.64298039215646</v>
      </c>
      <c r="F59" s="16">
        <f t="shared" si="1"/>
        <v>13.839084924689871</v>
      </c>
      <c r="G59" s="3"/>
      <c r="H59" s="20">
        <v>44209.486666666671</v>
      </c>
      <c r="I59" s="20">
        <v>48700.588235294126</v>
      </c>
      <c r="J59" s="20">
        <f t="shared" si="2"/>
        <v>-4491.101568627455</v>
      </c>
      <c r="K59" s="21">
        <f t="shared" si="3"/>
        <v>-9.2218630849569063</v>
      </c>
      <c r="L59" s="1"/>
    </row>
    <row r="60" spans="1:12">
      <c r="A60" s="1"/>
      <c r="B60" s="1" t="s">
        <v>45</v>
      </c>
      <c r="C60" s="15">
        <v>16.657333333333334</v>
      </c>
      <c r="D60" s="15">
        <v>85.14705882352942</v>
      </c>
      <c r="E60" s="15">
        <f t="shared" si="0"/>
        <v>-68.489725490196093</v>
      </c>
      <c r="F60" s="16">
        <f t="shared" si="1"/>
        <v>-80.436983304548079</v>
      </c>
      <c r="G60" s="3"/>
      <c r="H60" s="20">
        <v>265.61066666666665</v>
      </c>
      <c r="I60" s="20">
        <v>1608.5294117647061</v>
      </c>
      <c r="J60" s="20">
        <f t="shared" si="2"/>
        <v>-1342.9187450980394</v>
      </c>
      <c r="K60" s="21">
        <f t="shared" si="3"/>
        <v>-83.487360273054179</v>
      </c>
      <c r="L60" s="1"/>
    </row>
    <row r="61" spans="1:12">
      <c r="A61" s="1"/>
      <c r="B61" s="1" t="s">
        <v>46</v>
      </c>
      <c r="C61" s="15">
        <v>2656.3946666666666</v>
      </c>
      <c r="D61" s="15">
        <v>2094.5117647058823</v>
      </c>
      <c r="E61" s="15">
        <f t="shared" si="0"/>
        <v>561.88290196078424</v>
      </c>
      <c r="F61" s="16">
        <f t="shared" si="1"/>
        <v>26.826438095452072</v>
      </c>
      <c r="G61" s="3"/>
      <c r="H61" s="20">
        <v>24200.757333333338</v>
      </c>
      <c r="I61" s="20">
        <v>25134.141176470584</v>
      </c>
      <c r="J61" s="20">
        <f t="shared" si="2"/>
        <v>-933.383843137246</v>
      </c>
      <c r="K61" s="21">
        <f t="shared" si="3"/>
        <v>-3.7136094548996827</v>
      </c>
      <c r="L61" s="1"/>
    </row>
    <row r="62" spans="1:12">
      <c r="A62" s="1"/>
      <c r="B62" s="1" t="s">
        <v>47</v>
      </c>
      <c r="C62" s="15">
        <v>9200</v>
      </c>
      <c r="D62" s="15">
        <v>1360</v>
      </c>
      <c r="E62" s="15">
        <f t="shared" si="0"/>
        <v>7840</v>
      </c>
      <c r="F62" s="16">
        <f t="shared" si="1"/>
        <v>576.47058823529414</v>
      </c>
      <c r="G62" s="3"/>
      <c r="H62" s="20">
        <v>16870</v>
      </c>
      <c r="I62" s="20">
        <v>12899</v>
      </c>
      <c r="J62" s="20">
        <f t="shared" si="2"/>
        <v>3971</v>
      </c>
      <c r="K62" s="21">
        <f t="shared" si="3"/>
        <v>30.785332196294284</v>
      </c>
      <c r="L62" s="1"/>
    </row>
    <row r="63" spans="1:12">
      <c r="A63" s="1"/>
      <c r="B63" s="1" t="s">
        <v>48</v>
      </c>
      <c r="C63" s="15">
        <v>771.74533333333329</v>
      </c>
      <c r="D63" s="15">
        <v>769.22058823529426</v>
      </c>
      <c r="E63" s="15">
        <f t="shared" si="0"/>
        <v>2.524745098039034</v>
      </c>
      <c r="F63" s="16">
        <f t="shared" si="1"/>
        <v>0.32822120684928263</v>
      </c>
      <c r="G63" s="3"/>
      <c r="H63" s="20">
        <v>7251.6</v>
      </c>
      <c r="I63" s="20">
        <v>9135.3529411764703</v>
      </c>
      <c r="J63" s="20">
        <f t="shared" si="2"/>
        <v>-1883.7529411764699</v>
      </c>
      <c r="K63" s="21">
        <f t="shared" si="3"/>
        <v>-20.620472501786846</v>
      </c>
      <c r="L63" s="1"/>
    </row>
    <row r="64" spans="1:12">
      <c r="A64" s="1"/>
      <c r="B64" s="1" t="s">
        <v>49</v>
      </c>
      <c r="C64" s="15">
        <v>11890</v>
      </c>
      <c r="D64" s="15">
        <v>721.35294117647049</v>
      </c>
      <c r="E64" s="15">
        <f t="shared" si="0"/>
        <v>11168.64705882353</v>
      </c>
      <c r="F64" s="16">
        <f t="shared" si="1"/>
        <v>1548.2916089048358</v>
      </c>
      <c r="G64" s="3"/>
      <c r="H64" s="20">
        <v>25900</v>
      </c>
      <c r="I64" s="20">
        <v>20340</v>
      </c>
      <c r="J64" s="20">
        <f t="shared" si="2"/>
        <v>5560</v>
      </c>
      <c r="K64" s="21">
        <f t="shared" si="3"/>
        <v>27.335299901671583</v>
      </c>
      <c r="L64" s="1"/>
    </row>
    <row r="65" spans="1:12" ht="13.5" thickBot="1">
      <c r="A65" s="1"/>
      <c r="B65" s="1" t="s">
        <v>50</v>
      </c>
      <c r="C65" s="15">
        <v>37580</v>
      </c>
      <c r="D65" s="15">
        <v>14230</v>
      </c>
      <c r="E65" s="15">
        <f t="shared" si="0"/>
        <v>23350</v>
      </c>
      <c r="F65" s="16">
        <f t="shared" si="1"/>
        <v>164.0899508081518</v>
      </c>
      <c r="G65" s="3"/>
      <c r="H65" s="20">
        <v>159430</v>
      </c>
      <c r="I65" s="20">
        <v>138700</v>
      </c>
      <c r="J65" s="20">
        <f t="shared" si="2"/>
        <v>20730</v>
      </c>
      <c r="K65" s="21">
        <f t="shared" si="3"/>
        <v>14.945926459985582</v>
      </c>
      <c r="L65" s="1"/>
    </row>
    <row r="66" spans="1:12" s="25" customFormat="1" ht="13.5" thickBot="1">
      <c r="A66" s="4"/>
      <c r="B66" s="26" t="s">
        <v>51</v>
      </c>
      <c r="C66" s="49">
        <f>C52+C46+C41+C32+C26+C20+C10</f>
        <v>594697.26266666665</v>
      </c>
      <c r="D66" s="27">
        <f>D52+D46+D41+D32+D26+D20+D10</f>
        <v>418137.220189774</v>
      </c>
      <c r="E66" s="27">
        <f t="shared" si="0"/>
        <v>176560.04247689265</v>
      </c>
      <c r="F66" s="28">
        <f t="shared" si="1"/>
        <v>42.225382948870191</v>
      </c>
      <c r="G66" s="29">
        <v>0</v>
      </c>
      <c r="H66" s="30">
        <f>H52+H46+H41+H32+H26+H20+H10</f>
        <v>4322133.0666666664</v>
      </c>
      <c r="I66" s="30">
        <f>I52+I46+I41+I32+I26+I20+I10</f>
        <v>3973159.7139189118</v>
      </c>
      <c r="J66" s="30">
        <f t="shared" si="2"/>
        <v>348973.35274775466</v>
      </c>
      <c r="K66" s="31">
        <f t="shared" si="3"/>
        <v>8.783270189849631</v>
      </c>
      <c r="L66" s="4"/>
    </row>
    <row r="67" spans="1:12">
      <c r="A67" s="1"/>
      <c r="B67" s="1"/>
      <c r="C67" s="3"/>
      <c r="D67" s="3"/>
      <c r="E67" s="3"/>
      <c r="F67" s="2"/>
      <c r="G67" s="3"/>
      <c r="H67" s="7"/>
      <c r="I67" s="7"/>
      <c r="J67" s="7"/>
      <c r="K67" s="2"/>
      <c r="L67" s="1"/>
    </row>
    <row r="68" spans="1:12">
      <c r="A68" s="9"/>
      <c r="B68" s="9"/>
      <c r="C68" s="10"/>
      <c r="D68" s="10"/>
      <c r="E68" s="3"/>
      <c r="F68" s="2"/>
      <c r="G68" s="3"/>
      <c r="H68" s="3"/>
      <c r="I68" s="3"/>
      <c r="J68" s="3"/>
      <c r="K68" s="3"/>
      <c r="L68" s="1"/>
    </row>
    <row r="69" spans="1:12">
      <c r="A69" s="9"/>
      <c r="B69" s="11"/>
      <c r="C69" s="10"/>
      <c r="D69" s="10"/>
      <c r="E69" s="3"/>
      <c r="F69" s="2"/>
      <c r="G69" s="3"/>
      <c r="H69" s="3"/>
      <c r="I69" s="3"/>
      <c r="J69" s="3"/>
      <c r="K69" s="3"/>
      <c r="L69" s="1"/>
    </row>
    <row r="70" spans="1:12">
      <c r="A70" s="9"/>
      <c r="B70" s="9"/>
      <c r="C70" s="10"/>
      <c r="D70" s="10"/>
      <c r="E70" s="3"/>
      <c r="F70" s="2"/>
      <c r="G70" s="3"/>
      <c r="H70" s="3"/>
      <c r="I70" s="3"/>
      <c r="J70" s="3"/>
      <c r="K70" s="3"/>
      <c r="L70" s="1"/>
    </row>
    <row r="71" spans="1:12">
      <c r="A71" s="9"/>
      <c r="B71" s="9"/>
      <c r="C71" s="10"/>
      <c r="D71" s="10"/>
      <c r="E71" s="3"/>
      <c r="F71" s="2"/>
      <c r="G71" s="3"/>
      <c r="H71" s="3"/>
      <c r="I71" s="3"/>
      <c r="J71" s="3"/>
      <c r="K71" s="3"/>
      <c r="L71" s="1"/>
    </row>
    <row r="72" spans="1:12">
      <c r="A72" s="12"/>
      <c r="B72" s="9"/>
      <c r="C72" s="10"/>
      <c r="D72" s="10"/>
      <c r="E72" s="3"/>
      <c r="F72" s="2"/>
      <c r="G72" s="3"/>
      <c r="H72" s="3"/>
      <c r="I72" s="3"/>
      <c r="J72" s="3"/>
      <c r="K72" s="3"/>
      <c r="L72" s="1"/>
    </row>
    <row r="73" spans="1:12">
      <c r="A73" s="12"/>
      <c r="B73" s="9"/>
      <c r="C73" s="10"/>
      <c r="D73" s="10"/>
      <c r="E73" s="3"/>
      <c r="F73" s="2"/>
      <c r="G73" s="3"/>
      <c r="H73" s="3"/>
      <c r="I73" s="3"/>
      <c r="J73" s="3"/>
      <c r="K73" s="3"/>
      <c r="L73" s="1"/>
    </row>
    <row r="74" spans="1:12">
      <c r="A74" s="12"/>
      <c r="B74" s="9"/>
      <c r="C74" s="10"/>
      <c r="D74" s="10"/>
      <c r="E74" s="3"/>
      <c r="F74" s="2"/>
      <c r="G74" s="3"/>
      <c r="H74" s="3"/>
      <c r="I74" s="3"/>
      <c r="J74" s="3"/>
      <c r="K74" s="3"/>
      <c r="L74" s="1"/>
    </row>
    <row r="75" spans="1:12">
      <c r="A75" s="9"/>
      <c r="B75" s="9"/>
      <c r="C75" s="10"/>
      <c r="D75" s="10"/>
      <c r="E75" s="3"/>
      <c r="F75" s="2"/>
      <c r="G75" s="3"/>
      <c r="H75" s="3"/>
      <c r="I75" s="3"/>
      <c r="J75" s="3"/>
      <c r="K75" s="3"/>
      <c r="L75" s="1"/>
    </row>
    <row r="76" spans="1:12">
      <c r="A76" s="9"/>
      <c r="B76" s="9"/>
      <c r="C76" s="10"/>
      <c r="D76" s="10"/>
      <c r="E76" s="3"/>
      <c r="F76" s="2"/>
      <c r="G76" s="3"/>
      <c r="H76" s="3"/>
      <c r="I76" s="3"/>
      <c r="J76" s="3"/>
      <c r="K76" s="3"/>
      <c r="L76" s="1"/>
    </row>
    <row r="77" spans="1:12">
      <c r="A77" s="9"/>
      <c r="B77" s="9"/>
      <c r="C77" s="10"/>
      <c r="D77" s="10"/>
      <c r="E77" s="3"/>
      <c r="F77" s="2"/>
      <c r="G77" s="3"/>
      <c r="H77" s="3"/>
      <c r="I77" s="3"/>
      <c r="J77" s="3"/>
      <c r="K77" s="3"/>
      <c r="L77" s="1"/>
    </row>
    <row r="78" spans="1:12" ht="23.25" customHeight="1">
      <c r="A78" s="9"/>
      <c r="B78" s="9"/>
      <c r="C78" s="13"/>
      <c r="D78" s="10"/>
      <c r="E78" s="3"/>
      <c r="F78" s="2"/>
      <c r="G78" s="3"/>
      <c r="H78" s="3"/>
      <c r="I78" s="3"/>
      <c r="J78" s="3"/>
      <c r="K78" s="3"/>
      <c r="L78" s="1"/>
    </row>
    <row r="79" spans="1:12">
      <c r="A79" s="9"/>
      <c r="B79" s="9"/>
      <c r="C79" s="13"/>
      <c r="D79" s="10"/>
      <c r="E79" s="3"/>
      <c r="F79" s="2"/>
      <c r="G79" s="3"/>
      <c r="H79" s="3"/>
      <c r="I79" s="3"/>
      <c r="J79" s="3"/>
      <c r="K79" s="3"/>
      <c r="L79" s="1"/>
    </row>
    <row r="80" spans="1:12">
      <c r="A80" s="9"/>
      <c r="B80" s="9"/>
      <c r="C80" s="13"/>
      <c r="D80" s="10"/>
      <c r="E80" s="3"/>
      <c r="F80" s="2"/>
      <c r="G80" s="3"/>
      <c r="H80" s="3"/>
      <c r="I80" s="3"/>
      <c r="J80" s="3"/>
      <c r="K80" s="3"/>
      <c r="L80" s="1"/>
    </row>
    <row r="81" spans="1:12">
      <c r="A81" s="9"/>
      <c r="B81" s="9"/>
      <c r="C81" s="13"/>
      <c r="D81" s="10"/>
      <c r="E81" s="3"/>
      <c r="F81" s="2"/>
      <c r="G81" s="3"/>
      <c r="H81" s="3"/>
      <c r="I81" s="3"/>
      <c r="J81" s="3"/>
      <c r="K81" s="3"/>
      <c r="L81" s="1"/>
    </row>
    <row r="82" spans="1:12">
      <c r="A82" s="9"/>
      <c r="B82" s="9"/>
      <c r="C82" s="13"/>
      <c r="D82" s="10"/>
      <c r="E82" s="3"/>
      <c r="F82" s="2"/>
      <c r="G82" s="3"/>
      <c r="H82" s="3"/>
      <c r="I82" s="3"/>
      <c r="J82" s="3"/>
      <c r="K82" s="3"/>
      <c r="L82" s="1"/>
    </row>
    <row r="83" spans="1:12">
      <c r="A83" s="1"/>
      <c r="B83" s="1"/>
      <c r="C83" s="3"/>
      <c r="D83" s="3"/>
      <c r="E83" s="3"/>
      <c r="F83" s="2"/>
      <c r="G83" s="3"/>
      <c r="H83" s="3"/>
      <c r="I83" s="3"/>
      <c r="J83" s="3"/>
      <c r="K83" s="3"/>
      <c r="L83" s="1"/>
    </row>
    <row r="84" spans="1:12">
      <c r="A84" s="1"/>
      <c r="B84" s="1"/>
      <c r="C84" s="3"/>
      <c r="D84" s="3"/>
      <c r="E84" s="3"/>
      <c r="F84" s="2"/>
      <c r="G84" s="3"/>
      <c r="H84" s="3"/>
      <c r="I84" s="3"/>
      <c r="J84" s="3"/>
      <c r="K84" s="3"/>
      <c r="L84" s="1"/>
    </row>
    <row r="85" spans="1:12">
      <c r="A85" s="1"/>
      <c r="B85" s="1"/>
      <c r="C85" s="3"/>
      <c r="D85" s="3"/>
      <c r="E85" s="3"/>
      <c r="F85" s="2"/>
      <c r="G85" s="3"/>
      <c r="H85" s="3"/>
      <c r="I85" s="3"/>
      <c r="J85" s="3"/>
      <c r="K85" s="3"/>
      <c r="L85" s="1"/>
    </row>
    <row r="86" spans="1:12">
      <c r="A86" s="1"/>
      <c r="B86" s="1"/>
      <c r="C86" s="3"/>
      <c r="D86" s="3"/>
      <c r="E86" s="3"/>
      <c r="F86" s="2"/>
      <c r="G86" s="3"/>
      <c r="H86" s="3"/>
      <c r="I86" s="3"/>
      <c r="J86" s="3"/>
      <c r="K86" s="3"/>
      <c r="L86" s="1"/>
    </row>
    <row r="87" spans="1:12">
      <c r="A87" s="1"/>
      <c r="B87" s="1"/>
      <c r="C87" s="3"/>
      <c r="D87" s="3"/>
      <c r="E87" s="3"/>
      <c r="F87" s="2"/>
      <c r="G87" s="3"/>
      <c r="H87" s="3"/>
      <c r="I87" s="3"/>
      <c r="J87" s="3"/>
      <c r="K87" s="3"/>
      <c r="L87" s="1"/>
    </row>
    <row r="88" spans="1:12">
      <c r="A88" s="1"/>
      <c r="B88" s="1"/>
      <c r="C88" s="3"/>
      <c r="D88" s="3"/>
      <c r="E88" s="3"/>
      <c r="F88" s="2"/>
      <c r="G88" s="3"/>
      <c r="H88" s="3"/>
      <c r="I88" s="3"/>
      <c r="J88" s="3"/>
      <c r="K88" s="3"/>
      <c r="L88" s="1"/>
    </row>
    <row r="89" spans="1:12">
      <c r="A89" s="1"/>
      <c r="B89" s="1"/>
      <c r="C89" s="3"/>
      <c r="D89" s="3"/>
      <c r="E89" s="3"/>
      <c r="F89" s="2"/>
      <c r="G89" s="3"/>
      <c r="H89" s="3"/>
      <c r="I89" s="3"/>
      <c r="J89" s="3"/>
      <c r="K89" s="3"/>
      <c r="L89" s="1"/>
    </row>
    <row r="90" spans="1:12">
      <c r="A90" s="1"/>
      <c r="B90" s="1"/>
      <c r="C90" s="3"/>
      <c r="D90" s="3"/>
      <c r="E90" s="3"/>
      <c r="F90" s="2"/>
      <c r="G90" s="3"/>
      <c r="H90" s="3"/>
      <c r="I90" s="3"/>
      <c r="J90" s="3"/>
      <c r="K90" s="3"/>
      <c r="L90" s="1"/>
    </row>
    <row r="91" spans="1:12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</sheetData>
  <mergeCells count="6">
    <mergeCell ref="A1:K1"/>
    <mergeCell ref="A2:K2"/>
    <mergeCell ref="A3:K3"/>
    <mergeCell ref="A4:K4"/>
    <mergeCell ref="C6:F6"/>
    <mergeCell ref="H6:K6"/>
  </mergeCells>
  <phoneticPr fontId="0" type="noConversion"/>
  <pageMargins left="0.45" right="0.75" top="0.3" bottom="1" header="0" footer="0"/>
  <pageSetup scale="8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Q47"/>
  <sheetViews>
    <sheetView topLeftCell="A28" workbookViewId="0">
      <selection activeCell="K33" sqref="K33"/>
    </sheetView>
  </sheetViews>
  <sheetFormatPr baseColWidth="10" defaultRowHeight="11.25"/>
  <cols>
    <col min="1" max="1" width="11.42578125" style="1"/>
    <col min="2" max="2" width="13.28515625" style="1" customWidth="1"/>
    <col min="3" max="3" width="8" style="1" bestFit="1" customWidth="1"/>
    <col min="4" max="10" width="7" style="1" bestFit="1" customWidth="1"/>
    <col min="11" max="11" width="7.140625" style="1" bestFit="1" customWidth="1"/>
    <col min="12" max="13" width="7" style="1" bestFit="1" customWidth="1"/>
    <col min="14" max="14" width="7.140625" style="1" bestFit="1" customWidth="1"/>
    <col min="15" max="15" width="7" style="1" bestFit="1" customWidth="1"/>
    <col min="16" max="16" width="13.85546875" style="1" customWidth="1"/>
    <col min="17" max="17" width="21.28515625" style="1" customWidth="1"/>
    <col min="18" max="16384" width="11.42578125" style="1"/>
  </cols>
  <sheetData>
    <row r="2" spans="1:17">
      <c r="A2" s="33" t="s">
        <v>72</v>
      </c>
    </row>
    <row r="4" spans="1:17" s="8" customFormat="1" ht="33.75">
      <c r="C4" s="39" t="s">
        <v>68</v>
      </c>
      <c r="D4" s="39" t="s">
        <v>69</v>
      </c>
      <c r="E4" s="39" t="s">
        <v>70</v>
      </c>
      <c r="F4" s="39" t="s">
        <v>112</v>
      </c>
      <c r="G4" s="39" t="s">
        <v>113</v>
      </c>
      <c r="H4" s="32">
        <v>42036</v>
      </c>
      <c r="I4" s="32">
        <v>42064</v>
      </c>
      <c r="J4" s="32">
        <v>42095</v>
      </c>
      <c r="K4" s="32">
        <v>42125</v>
      </c>
      <c r="L4" s="32">
        <v>42156</v>
      </c>
      <c r="M4" s="32">
        <v>42186</v>
      </c>
      <c r="N4" s="32">
        <v>42217</v>
      </c>
      <c r="O4" s="32">
        <v>42248</v>
      </c>
      <c r="P4" s="8" t="s">
        <v>71</v>
      </c>
      <c r="Q4" s="51" t="s">
        <v>109</v>
      </c>
    </row>
    <row r="5" spans="1:17">
      <c r="A5" s="1" t="s">
        <v>73</v>
      </c>
      <c r="C5" s="34"/>
      <c r="D5" s="34"/>
      <c r="E5" s="34"/>
      <c r="F5" s="34"/>
      <c r="G5" s="34">
        <v>543980</v>
      </c>
      <c r="H5" s="34">
        <v>500780</v>
      </c>
      <c r="I5" s="34">
        <v>489654</v>
      </c>
      <c r="J5" s="34">
        <v>452087</v>
      </c>
      <c r="K5" s="34">
        <v>525934</v>
      </c>
      <c r="L5" s="34">
        <v>470349</v>
      </c>
      <c r="M5" s="34">
        <v>550876</v>
      </c>
      <c r="N5" s="34">
        <v>575032</v>
      </c>
      <c r="O5" s="34">
        <v>552763</v>
      </c>
      <c r="P5" s="38">
        <f>SUM(G5:O5)</f>
        <v>4661455</v>
      </c>
    </row>
    <row r="6" spans="1:17">
      <c r="A6" s="1" t="s">
        <v>74</v>
      </c>
      <c r="C6" s="34"/>
      <c r="D6" s="34"/>
      <c r="E6" s="34"/>
      <c r="F6" s="34"/>
      <c r="G6" s="34">
        <v>387970</v>
      </c>
      <c r="H6" s="34">
        <v>425389</v>
      </c>
      <c r="I6" s="34">
        <v>400267</v>
      </c>
      <c r="J6" s="34">
        <v>487234</v>
      </c>
      <c r="K6" s="34">
        <v>501289</v>
      </c>
      <c r="L6" s="34">
        <v>525345</v>
      </c>
      <c r="M6" s="34">
        <v>576125</v>
      </c>
      <c r="N6" s="34">
        <v>589023</v>
      </c>
      <c r="O6" s="45">
        <v>594697.26266666665</v>
      </c>
      <c r="P6" s="38">
        <f>SUM(G6:O6)</f>
        <v>4487339.2626666669</v>
      </c>
    </row>
    <row r="7" spans="1:17">
      <c r="A7" s="4" t="s">
        <v>75</v>
      </c>
      <c r="B7" s="4"/>
      <c r="C7" s="35">
        <v>769023</v>
      </c>
      <c r="D7" s="35">
        <v>845940</v>
      </c>
      <c r="E7" s="35">
        <v>523789</v>
      </c>
      <c r="F7" s="35">
        <v>321067</v>
      </c>
      <c r="G7" s="36">
        <f>G5-G6</f>
        <v>156010</v>
      </c>
      <c r="H7" s="36">
        <f t="shared" ref="H7:P7" si="0">H5-H6</f>
        <v>75391</v>
      </c>
      <c r="I7" s="36">
        <f t="shared" si="0"/>
        <v>89387</v>
      </c>
      <c r="J7" s="37">
        <f t="shared" si="0"/>
        <v>-35147</v>
      </c>
      <c r="K7" s="36">
        <f t="shared" si="0"/>
        <v>24645</v>
      </c>
      <c r="L7" s="37">
        <f t="shared" si="0"/>
        <v>-54996</v>
      </c>
      <c r="M7" s="37">
        <f t="shared" si="0"/>
        <v>-25249</v>
      </c>
      <c r="N7" s="37">
        <f t="shared" si="0"/>
        <v>-13991</v>
      </c>
      <c r="O7" s="37">
        <f t="shared" si="0"/>
        <v>-41934.262666666647</v>
      </c>
      <c r="P7" s="38">
        <f t="shared" si="0"/>
        <v>174115.73733333312</v>
      </c>
      <c r="Q7" s="52">
        <v>650500</v>
      </c>
    </row>
    <row r="8" spans="1:17">
      <c r="A8" s="4"/>
      <c r="B8" s="4"/>
      <c r="C8" s="35"/>
      <c r="D8" s="35"/>
      <c r="E8" s="35"/>
      <c r="F8" s="35"/>
      <c r="G8" s="36"/>
      <c r="H8" s="36"/>
      <c r="I8" s="36"/>
      <c r="J8" s="37"/>
      <c r="K8" s="36"/>
      <c r="L8" s="37"/>
      <c r="M8" s="37"/>
      <c r="N8" s="37"/>
      <c r="O8" s="37"/>
      <c r="P8" s="38"/>
    </row>
    <row r="9" spans="1:17">
      <c r="A9" s="4" t="s">
        <v>79</v>
      </c>
      <c r="B9" s="4"/>
      <c r="C9" s="35"/>
      <c r="D9" s="35"/>
      <c r="E9" s="35"/>
      <c r="F9" s="35"/>
      <c r="G9" s="36"/>
      <c r="H9" s="36"/>
      <c r="I9" s="36"/>
      <c r="J9" s="37"/>
      <c r="K9" s="36"/>
      <c r="L9" s="37"/>
      <c r="M9" s="37"/>
      <c r="N9" s="37"/>
      <c r="O9" s="37"/>
      <c r="P9" s="38"/>
    </row>
    <row r="10" spans="1:17" ht="12.75" customHeight="1">
      <c r="A10" s="41" t="s">
        <v>76</v>
      </c>
      <c r="B10" s="41"/>
      <c r="C10" s="41"/>
      <c r="D10" s="41"/>
      <c r="E10" s="41"/>
      <c r="F10" s="41"/>
      <c r="I10" s="41" t="s">
        <v>77</v>
      </c>
      <c r="J10" s="41"/>
      <c r="K10" s="41"/>
      <c r="L10" s="41"/>
      <c r="M10" s="41"/>
      <c r="N10" s="41"/>
    </row>
    <row r="28" spans="1:15" ht="12.75" customHeight="1">
      <c r="A28" s="41" t="s">
        <v>78</v>
      </c>
      <c r="B28" s="41"/>
      <c r="C28" s="41"/>
      <c r="D28" s="41"/>
      <c r="E28" s="41"/>
      <c r="F28" s="41"/>
      <c r="I28" s="41"/>
      <c r="J28" s="41"/>
      <c r="K28" s="41"/>
      <c r="L28" s="41"/>
      <c r="M28" s="41"/>
      <c r="N28" s="41"/>
      <c r="O28" s="41"/>
    </row>
    <row r="47" spans="1:16" ht="50.25" customHeight="1">
      <c r="A47" s="44" t="s">
        <v>80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</sheetData>
  <mergeCells count="5">
    <mergeCell ref="A47:P47"/>
    <mergeCell ref="A10:F10"/>
    <mergeCell ref="I10:N10"/>
    <mergeCell ref="A28:F28"/>
    <mergeCell ref="I28:O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TEORIA</vt:lpstr>
      <vt:lpstr>EST_RESULT</vt:lpstr>
      <vt:lpstr>REGRES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Hugo Oviedo Bellot</cp:lastModifiedBy>
  <cp:lastPrinted>2015-10-07T20:42:05Z</cp:lastPrinted>
  <dcterms:created xsi:type="dcterms:W3CDTF">2003-06-08T23:46:52Z</dcterms:created>
  <dcterms:modified xsi:type="dcterms:W3CDTF">2015-10-07T21:51:00Z</dcterms:modified>
</cp:coreProperties>
</file>