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-15" yWindow="-15" windowWidth="7650" windowHeight="8535" tabRatio="863" activeTab="6"/>
  </bookViews>
  <sheets>
    <sheet name="Tapa" sheetId="7" r:id="rId1"/>
    <sheet name="Resumen1" sheetId="1" r:id="rId2"/>
    <sheet name="Resumen2" sheetId="6" r:id="rId3"/>
    <sheet name="1-45" sheetId="2" r:id="rId4"/>
    <sheet name="Por Deptos. (2)" sheetId="12" r:id="rId5"/>
    <sheet name="Res.deptos" sheetId="9" r:id="rId6"/>
    <sheet name=".." sheetId="10" r:id="rId7"/>
  </sheets>
  <definedNames>
    <definedName name="_xlnm._FilterDatabase" localSheetId="6" hidden="1">'..'!$A$1:$H$677</definedName>
    <definedName name="_xlnm.Print_Area" localSheetId="6">'..'!$A$1:$H$687</definedName>
    <definedName name="_xlnm.Print_Area" localSheetId="3">'1-45'!$A$1:$E$1100</definedName>
    <definedName name="_xlnm.Print_Area" localSheetId="4">'Por Deptos. (2)'!$A$1:$F$180</definedName>
    <definedName name="_xlnm.Print_Area" localSheetId="5">Res.deptos!$A$1:$I$51</definedName>
    <definedName name="_xlnm.Print_Area" localSheetId="1">Resumen1!$A$1:$G$65</definedName>
    <definedName name="_xlnm.Print_Area" localSheetId="2">Resumen2!$A$1:$E$58</definedName>
    <definedName name="_xlnm.Print_Titles" localSheetId="6">'..'!$1:$2</definedName>
    <definedName name="_xlnm.Print_Titles" localSheetId="3">'1-45'!$1:$9</definedName>
    <definedName name="_xlnm.Print_Titles" localSheetId="4">'Por Deptos. (2)'!$1:$8</definedName>
  </definedNames>
  <calcPr calcId="125725" fullCalcOnLoad="1"/>
</workbook>
</file>

<file path=xl/calcChain.xml><?xml version="1.0" encoding="utf-8"?>
<calcChain xmlns="http://schemas.openxmlformats.org/spreadsheetml/2006/main">
  <c r="D3" i="10"/>
  <c r="E3"/>
  <c r="H3"/>
  <c r="J4"/>
  <c r="K4"/>
  <c r="L4"/>
  <c r="M4"/>
  <c r="N4"/>
  <c r="O4"/>
  <c r="P4"/>
  <c r="J5"/>
  <c r="K5"/>
  <c r="L5"/>
  <c r="M5"/>
  <c r="N5"/>
  <c r="O5"/>
  <c r="P5"/>
  <c r="J6"/>
  <c r="K6"/>
  <c r="L6"/>
  <c r="M6"/>
  <c r="N6"/>
  <c r="C12" i="6" s="1"/>
  <c r="O6" i="10"/>
  <c r="P6"/>
  <c r="J7"/>
  <c r="K7"/>
  <c r="K678" s="1"/>
  <c r="L7"/>
  <c r="M7"/>
  <c r="N7"/>
  <c r="O7"/>
  <c r="P7"/>
  <c r="J8"/>
  <c r="K8"/>
  <c r="L8"/>
  <c r="M8"/>
  <c r="N8"/>
  <c r="O8"/>
  <c r="P8"/>
  <c r="J9"/>
  <c r="K9"/>
  <c r="L9"/>
  <c r="M9"/>
  <c r="N9"/>
  <c r="O9"/>
  <c r="P9"/>
  <c r="J10"/>
  <c r="K10"/>
  <c r="L10"/>
  <c r="M10"/>
  <c r="N10"/>
  <c r="O10"/>
  <c r="P10"/>
  <c r="J11"/>
  <c r="K11"/>
  <c r="L11"/>
  <c r="M11"/>
  <c r="N11"/>
  <c r="O11"/>
  <c r="P11"/>
  <c r="J12"/>
  <c r="K12"/>
  <c r="L12"/>
  <c r="M12"/>
  <c r="N12"/>
  <c r="O12"/>
  <c r="P12"/>
  <c r="J13"/>
  <c r="K13"/>
  <c r="L13"/>
  <c r="M13"/>
  <c r="N13"/>
  <c r="O13"/>
  <c r="P13"/>
  <c r="J14"/>
  <c r="K14"/>
  <c r="L14"/>
  <c r="M14"/>
  <c r="N14"/>
  <c r="O14"/>
  <c r="P14"/>
  <c r="J15"/>
  <c r="K15"/>
  <c r="L15"/>
  <c r="M15"/>
  <c r="N15"/>
  <c r="O15"/>
  <c r="P15"/>
  <c r="J16"/>
  <c r="K16"/>
  <c r="L16"/>
  <c r="M16"/>
  <c r="N16"/>
  <c r="O16"/>
  <c r="P16"/>
  <c r="J17"/>
  <c r="K17"/>
  <c r="L17"/>
  <c r="M17"/>
  <c r="N17"/>
  <c r="O17"/>
  <c r="P17"/>
  <c r="J18"/>
  <c r="K18"/>
  <c r="L18"/>
  <c r="M18"/>
  <c r="N18"/>
  <c r="O18"/>
  <c r="P18"/>
  <c r="J19"/>
  <c r="K19"/>
  <c r="L19"/>
  <c r="M19"/>
  <c r="N19"/>
  <c r="O19"/>
  <c r="P19"/>
  <c r="J20"/>
  <c r="K20"/>
  <c r="L20"/>
  <c r="M20"/>
  <c r="N20"/>
  <c r="O20"/>
  <c r="P20"/>
  <c r="J21"/>
  <c r="K21"/>
  <c r="L21"/>
  <c r="M21"/>
  <c r="N21"/>
  <c r="O21"/>
  <c r="P21"/>
  <c r="D22"/>
  <c r="J22"/>
  <c r="K22"/>
  <c r="L22"/>
  <c r="M22"/>
  <c r="N22"/>
  <c r="O22"/>
  <c r="P22"/>
  <c r="D23"/>
  <c r="J23"/>
  <c r="K23"/>
  <c r="L23"/>
  <c r="M23"/>
  <c r="N23"/>
  <c r="O23"/>
  <c r="P23"/>
  <c r="D24"/>
  <c r="J24"/>
  <c r="K24"/>
  <c r="L24"/>
  <c r="M24"/>
  <c r="N24"/>
  <c r="O24"/>
  <c r="P24"/>
  <c r="D25"/>
  <c r="J25"/>
  <c r="K25"/>
  <c r="L25"/>
  <c r="M25"/>
  <c r="N25"/>
  <c r="O25"/>
  <c r="P25"/>
  <c r="D26"/>
  <c r="J26"/>
  <c r="K26"/>
  <c r="L26"/>
  <c r="M26"/>
  <c r="N26"/>
  <c r="O26"/>
  <c r="P26"/>
  <c r="D27"/>
  <c r="J27"/>
  <c r="K27"/>
  <c r="L27"/>
  <c r="M27"/>
  <c r="N27"/>
  <c r="O27"/>
  <c r="P27"/>
  <c r="D28"/>
  <c r="J28"/>
  <c r="K28"/>
  <c r="L28"/>
  <c r="M28"/>
  <c r="N28"/>
  <c r="O28"/>
  <c r="P28"/>
  <c r="D29"/>
  <c r="J29"/>
  <c r="K29"/>
  <c r="L29"/>
  <c r="M29"/>
  <c r="N29"/>
  <c r="O29"/>
  <c r="P29"/>
  <c r="D30"/>
  <c r="J30"/>
  <c r="K30"/>
  <c r="L30"/>
  <c r="M30"/>
  <c r="N30"/>
  <c r="O30"/>
  <c r="P30"/>
  <c r="D31"/>
  <c r="J31"/>
  <c r="K31"/>
  <c r="L31"/>
  <c r="M31"/>
  <c r="N31"/>
  <c r="O31"/>
  <c r="P31"/>
  <c r="D32"/>
  <c r="J32"/>
  <c r="K32"/>
  <c r="L32"/>
  <c r="M32"/>
  <c r="N32"/>
  <c r="O32"/>
  <c r="P32"/>
  <c r="D33"/>
  <c r="J33"/>
  <c r="K33"/>
  <c r="L33"/>
  <c r="M33"/>
  <c r="N33"/>
  <c r="O33"/>
  <c r="P33"/>
  <c r="D34"/>
  <c r="J34"/>
  <c r="K34"/>
  <c r="L34"/>
  <c r="M34"/>
  <c r="N34"/>
  <c r="O34"/>
  <c r="P34"/>
  <c r="D35"/>
  <c r="J35"/>
  <c r="K35"/>
  <c r="L35"/>
  <c r="M35"/>
  <c r="N35"/>
  <c r="O35"/>
  <c r="P35"/>
  <c r="D36"/>
  <c r="J36"/>
  <c r="K36"/>
  <c r="L36"/>
  <c r="M36"/>
  <c r="N36"/>
  <c r="O36"/>
  <c r="P36"/>
  <c r="J37"/>
  <c r="K37"/>
  <c r="L37"/>
  <c r="M37"/>
  <c r="N37"/>
  <c r="O37"/>
  <c r="P37"/>
  <c r="D38"/>
  <c r="J38"/>
  <c r="K38"/>
  <c r="L38"/>
  <c r="M38"/>
  <c r="N38"/>
  <c r="O38"/>
  <c r="P38"/>
  <c r="D39"/>
  <c r="J39"/>
  <c r="K39"/>
  <c r="L39"/>
  <c r="M39"/>
  <c r="N39"/>
  <c r="O39"/>
  <c r="P39"/>
  <c r="D40"/>
  <c r="J40"/>
  <c r="K40"/>
  <c r="L40"/>
  <c r="M40"/>
  <c r="N40"/>
  <c r="E40" i="12" s="1"/>
  <c r="O40" i="10"/>
  <c r="P40"/>
  <c r="D41"/>
  <c r="J41"/>
  <c r="K41"/>
  <c r="L41"/>
  <c r="M41"/>
  <c r="N41"/>
  <c r="O41"/>
  <c r="P41"/>
  <c r="D42"/>
  <c r="J42"/>
  <c r="K42"/>
  <c r="L42"/>
  <c r="M42"/>
  <c r="N42"/>
  <c r="O42"/>
  <c r="P42"/>
  <c r="D43"/>
  <c r="J43"/>
  <c r="K43"/>
  <c r="L43"/>
  <c r="M43"/>
  <c r="N43"/>
  <c r="O43"/>
  <c r="P43"/>
  <c r="D44"/>
  <c r="J44"/>
  <c r="K44"/>
  <c r="L44"/>
  <c r="M44"/>
  <c r="N44"/>
  <c r="O44"/>
  <c r="P44"/>
  <c r="D45"/>
  <c r="J45"/>
  <c r="K45"/>
  <c r="L45"/>
  <c r="M45"/>
  <c r="N45"/>
  <c r="O45"/>
  <c r="P45"/>
  <c r="D46"/>
  <c r="J46"/>
  <c r="K46"/>
  <c r="L46"/>
  <c r="M46"/>
  <c r="N46"/>
  <c r="O46"/>
  <c r="P46"/>
  <c r="J47"/>
  <c r="K47"/>
  <c r="L47"/>
  <c r="M47"/>
  <c r="N47"/>
  <c r="O47"/>
  <c r="E58" i="12" s="1"/>
  <c r="P47" i="10"/>
  <c r="J48"/>
  <c r="K48"/>
  <c r="L48"/>
  <c r="M48"/>
  <c r="N48"/>
  <c r="O48"/>
  <c r="P48"/>
  <c r="J49"/>
  <c r="K49"/>
  <c r="L49"/>
  <c r="M49"/>
  <c r="N49"/>
  <c r="O49"/>
  <c r="P49"/>
  <c r="J50"/>
  <c r="K50"/>
  <c r="L50"/>
  <c r="M50"/>
  <c r="N50"/>
  <c r="O50"/>
  <c r="P50"/>
  <c r="J51"/>
  <c r="K51"/>
  <c r="L51"/>
  <c r="M51"/>
  <c r="N51"/>
  <c r="O51"/>
  <c r="P51"/>
  <c r="D52"/>
  <c r="J52"/>
  <c r="K52"/>
  <c r="D58" i="12" s="1"/>
  <c r="L52" i="10"/>
  <c r="M52"/>
  <c r="N52"/>
  <c r="O52"/>
  <c r="P52"/>
  <c r="J53"/>
  <c r="K53"/>
  <c r="L53"/>
  <c r="M53"/>
  <c r="N53"/>
  <c r="O53"/>
  <c r="P53"/>
  <c r="J54"/>
  <c r="K54"/>
  <c r="L54"/>
  <c r="M54"/>
  <c r="N54"/>
  <c r="O54"/>
  <c r="P54"/>
  <c r="J55"/>
  <c r="K55"/>
  <c r="L55"/>
  <c r="M55"/>
  <c r="N55"/>
  <c r="O55"/>
  <c r="P55"/>
  <c r="J56"/>
  <c r="K56"/>
  <c r="L56"/>
  <c r="M56"/>
  <c r="N56"/>
  <c r="O56"/>
  <c r="P56"/>
  <c r="J57"/>
  <c r="K57"/>
  <c r="L57"/>
  <c r="M57"/>
  <c r="N57"/>
  <c r="O57"/>
  <c r="P57"/>
  <c r="J58"/>
  <c r="K58"/>
  <c r="L58"/>
  <c r="M58"/>
  <c r="N58"/>
  <c r="O58"/>
  <c r="P58"/>
  <c r="J59"/>
  <c r="K59"/>
  <c r="L59"/>
  <c r="M59"/>
  <c r="N59"/>
  <c r="O59"/>
  <c r="P59"/>
  <c r="J60"/>
  <c r="K60"/>
  <c r="L60"/>
  <c r="M60"/>
  <c r="N60"/>
  <c r="O60"/>
  <c r="P60"/>
  <c r="J61"/>
  <c r="K61"/>
  <c r="L61"/>
  <c r="M61"/>
  <c r="N61"/>
  <c r="O61"/>
  <c r="P61"/>
  <c r="J62"/>
  <c r="K62"/>
  <c r="L62"/>
  <c r="M62"/>
  <c r="N62"/>
  <c r="O62"/>
  <c r="P62"/>
  <c r="J63"/>
  <c r="K63"/>
  <c r="L63"/>
  <c r="M63"/>
  <c r="N63"/>
  <c r="O63"/>
  <c r="P63"/>
  <c r="J64"/>
  <c r="K64"/>
  <c r="L64"/>
  <c r="M64"/>
  <c r="N64"/>
  <c r="O64"/>
  <c r="P64"/>
  <c r="J65"/>
  <c r="K65"/>
  <c r="L65"/>
  <c r="M65"/>
  <c r="N65"/>
  <c r="O65"/>
  <c r="P65"/>
  <c r="J66"/>
  <c r="K66"/>
  <c r="L66"/>
  <c r="M66"/>
  <c r="N66"/>
  <c r="O66"/>
  <c r="P66"/>
  <c r="D67"/>
  <c r="E67"/>
  <c r="K67"/>
  <c r="O67"/>
  <c r="H68"/>
  <c r="K68"/>
  <c r="L68"/>
  <c r="M68"/>
  <c r="N68"/>
  <c r="O68"/>
  <c r="P68"/>
  <c r="H69"/>
  <c r="K69"/>
  <c r="L69"/>
  <c r="M69"/>
  <c r="N69"/>
  <c r="O69"/>
  <c r="P69"/>
  <c r="H70"/>
  <c r="J70" s="1"/>
  <c r="K70"/>
  <c r="L70"/>
  <c r="M70"/>
  <c r="N70"/>
  <c r="O70"/>
  <c r="P70"/>
  <c r="H71"/>
  <c r="K71"/>
  <c r="L71"/>
  <c r="M71"/>
  <c r="N71"/>
  <c r="O71"/>
  <c r="P71"/>
  <c r="H72"/>
  <c r="J72" s="1"/>
  <c r="K72"/>
  <c r="L72"/>
  <c r="M72"/>
  <c r="N72"/>
  <c r="O72"/>
  <c r="P72"/>
  <c r="H73"/>
  <c r="J73" s="1"/>
  <c r="K73"/>
  <c r="L73"/>
  <c r="M73"/>
  <c r="N73"/>
  <c r="O73"/>
  <c r="P73"/>
  <c r="H74"/>
  <c r="J74" s="1"/>
  <c r="K74"/>
  <c r="L74"/>
  <c r="M74"/>
  <c r="N74"/>
  <c r="O74"/>
  <c r="P74"/>
  <c r="H75"/>
  <c r="J75"/>
  <c r="K75"/>
  <c r="L75"/>
  <c r="M75"/>
  <c r="N75"/>
  <c r="O75"/>
  <c r="P75"/>
  <c r="H76"/>
  <c r="J76"/>
  <c r="K76"/>
  <c r="L76"/>
  <c r="M76"/>
  <c r="N76"/>
  <c r="O76"/>
  <c r="P76"/>
  <c r="D77"/>
  <c r="E77"/>
  <c r="K77"/>
  <c r="O77"/>
  <c r="H78"/>
  <c r="K78"/>
  <c r="L78"/>
  <c r="M78"/>
  <c r="N78"/>
  <c r="O78"/>
  <c r="P78"/>
  <c r="D14" i="6" s="1"/>
  <c r="F79" i="10"/>
  <c r="H79" s="1"/>
  <c r="K79"/>
  <c r="L79"/>
  <c r="M79"/>
  <c r="N79"/>
  <c r="O79"/>
  <c r="P79"/>
  <c r="D80"/>
  <c r="F80"/>
  <c r="H80" s="1"/>
  <c r="J80" s="1"/>
  <c r="K80"/>
  <c r="L80"/>
  <c r="M80"/>
  <c r="N80"/>
  <c r="O80"/>
  <c r="P80"/>
  <c r="F81"/>
  <c r="H81" s="1"/>
  <c r="J81" s="1"/>
  <c r="K81"/>
  <c r="L81"/>
  <c r="M81"/>
  <c r="N81"/>
  <c r="O81"/>
  <c r="P81"/>
  <c r="F82"/>
  <c r="H82" s="1"/>
  <c r="L82" s="1"/>
  <c r="J82"/>
  <c r="K82"/>
  <c r="M82"/>
  <c r="N82"/>
  <c r="O82"/>
  <c r="P82"/>
  <c r="F83"/>
  <c r="H83"/>
  <c r="L83" s="1"/>
  <c r="J83"/>
  <c r="K83"/>
  <c r="M83"/>
  <c r="N83"/>
  <c r="O83"/>
  <c r="P83"/>
  <c r="F84"/>
  <c r="H84"/>
  <c r="L84" s="1"/>
  <c r="J84"/>
  <c r="K84"/>
  <c r="M84"/>
  <c r="N84"/>
  <c r="O84"/>
  <c r="P84"/>
  <c r="F85"/>
  <c r="H85" s="1"/>
  <c r="L85" s="1"/>
  <c r="J85"/>
  <c r="K85"/>
  <c r="M85"/>
  <c r="N85"/>
  <c r="O85"/>
  <c r="P85"/>
  <c r="F86"/>
  <c r="H86" s="1"/>
  <c r="J86"/>
  <c r="K86"/>
  <c r="L86"/>
  <c r="M86"/>
  <c r="O86"/>
  <c r="P86"/>
  <c r="F87"/>
  <c r="H87"/>
  <c r="N87" s="1"/>
  <c r="J87"/>
  <c r="K87"/>
  <c r="L87"/>
  <c r="M87"/>
  <c r="O87"/>
  <c r="P87"/>
  <c r="F88"/>
  <c r="H88" s="1"/>
  <c r="N88" s="1"/>
  <c r="J88"/>
  <c r="K88"/>
  <c r="L88"/>
  <c r="M88"/>
  <c r="O88"/>
  <c r="P88"/>
  <c r="F89"/>
  <c r="H89" s="1"/>
  <c r="N89" s="1"/>
  <c r="J89"/>
  <c r="K89"/>
  <c r="L89"/>
  <c r="M89"/>
  <c r="O89"/>
  <c r="P89"/>
  <c r="F90"/>
  <c r="H90" s="1"/>
  <c r="J90"/>
  <c r="K90"/>
  <c r="L90"/>
  <c r="M90"/>
  <c r="O90"/>
  <c r="P90"/>
  <c r="D91"/>
  <c r="F91"/>
  <c r="H91" s="1"/>
  <c r="J91"/>
  <c r="K91"/>
  <c r="L91"/>
  <c r="M91"/>
  <c r="O91"/>
  <c r="P91"/>
  <c r="F92"/>
  <c r="H92" s="1"/>
  <c r="N92" s="1"/>
  <c r="J92"/>
  <c r="K92"/>
  <c r="L92"/>
  <c r="M92"/>
  <c r="O92"/>
  <c r="P92"/>
  <c r="F93"/>
  <c r="H93" s="1"/>
  <c r="N93" s="1"/>
  <c r="J93"/>
  <c r="K93"/>
  <c r="L93"/>
  <c r="M93"/>
  <c r="O93"/>
  <c r="P93"/>
  <c r="H94"/>
  <c r="J94"/>
  <c r="K94"/>
  <c r="L94"/>
  <c r="M94"/>
  <c r="N94"/>
  <c r="O94"/>
  <c r="P94"/>
  <c r="H95"/>
  <c r="J95"/>
  <c r="K95"/>
  <c r="L95"/>
  <c r="M95"/>
  <c r="N95"/>
  <c r="O95"/>
  <c r="P95"/>
  <c r="H96"/>
  <c r="J96"/>
  <c r="K96"/>
  <c r="L96"/>
  <c r="M96"/>
  <c r="N96"/>
  <c r="O96"/>
  <c r="P96"/>
  <c r="H97"/>
  <c r="J97"/>
  <c r="K97"/>
  <c r="L97"/>
  <c r="M97"/>
  <c r="N97"/>
  <c r="O97"/>
  <c r="P97"/>
  <c r="H98"/>
  <c r="J98"/>
  <c r="K98"/>
  <c r="L98"/>
  <c r="M98"/>
  <c r="N98"/>
  <c r="O98"/>
  <c r="P98"/>
  <c r="H99"/>
  <c r="J99"/>
  <c r="K99"/>
  <c r="L99"/>
  <c r="M99"/>
  <c r="N99"/>
  <c r="O99"/>
  <c r="P99"/>
  <c r="H100"/>
  <c r="J100"/>
  <c r="K100"/>
  <c r="L100"/>
  <c r="M100"/>
  <c r="N100"/>
  <c r="O100"/>
  <c r="P100"/>
  <c r="H101"/>
  <c r="J101"/>
  <c r="K101"/>
  <c r="L101"/>
  <c r="M101"/>
  <c r="N101"/>
  <c r="O101"/>
  <c r="P101"/>
  <c r="H102"/>
  <c r="J102"/>
  <c r="K102"/>
  <c r="L102"/>
  <c r="M102"/>
  <c r="N102"/>
  <c r="O102"/>
  <c r="P102"/>
  <c r="H103"/>
  <c r="J103"/>
  <c r="K103"/>
  <c r="L103"/>
  <c r="M103"/>
  <c r="N103"/>
  <c r="O103"/>
  <c r="P103"/>
  <c r="H104"/>
  <c r="J104"/>
  <c r="K104"/>
  <c r="L104"/>
  <c r="M104"/>
  <c r="N104"/>
  <c r="O104"/>
  <c r="P104"/>
  <c r="H105"/>
  <c r="J105"/>
  <c r="K105"/>
  <c r="L105"/>
  <c r="M105"/>
  <c r="N105"/>
  <c r="O105"/>
  <c r="P105"/>
  <c r="H106"/>
  <c r="J106"/>
  <c r="K106"/>
  <c r="L106"/>
  <c r="M106"/>
  <c r="N106"/>
  <c r="O106"/>
  <c r="P106"/>
  <c r="H107"/>
  <c r="J107"/>
  <c r="K107"/>
  <c r="L107"/>
  <c r="M107"/>
  <c r="N107"/>
  <c r="O107"/>
  <c r="P107"/>
  <c r="H108"/>
  <c r="J108"/>
  <c r="K108"/>
  <c r="L108"/>
  <c r="M108"/>
  <c r="N108"/>
  <c r="O108"/>
  <c r="P108"/>
  <c r="H109"/>
  <c r="J109"/>
  <c r="K109"/>
  <c r="L109"/>
  <c r="M109"/>
  <c r="N109"/>
  <c r="O109"/>
  <c r="P109"/>
  <c r="D110"/>
  <c r="E110"/>
  <c r="K110"/>
  <c r="O110"/>
  <c r="H111"/>
  <c r="K111"/>
  <c r="L111"/>
  <c r="M111"/>
  <c r="N111"/>
  <c r="O111"/>
  <c r="P111"/>
  <c r="D112"/>
  <c r="F112"/>
  <c r="H112" s="1"/>
  <c r="J112" s="1"/>
  <c r="K112"/>
  <c r="L112"/>
  <c r="M112"/>
  <c r="N112"/>
  <c r="O112"/>
  <c r="P112"/>
  <c r="D113"/>
  <c r="F113"/>
  <c r="H113"/>
  <c r="J113"/>
  <c r="K113"/>
  <c r="L113"/>
  <c r="M113"/>
  <c r="N113"/>
  <c r="O113"/>
  <c r="P113"/>
  <c r="D114"/>
  <c r="F114"/>
  <c r="H114" s="1"/>
  <c r="K114"/>
  <c r="L114"/>
  <c r="M114"/>
  <c r="N114"/>
  <c r="O114"/>
  <c r="P114"/>
  <c r="D115"/>
  <c r="F115"/>
  <c r="H115"/>
  <c r="J115" s="1"/>
  <c r="K115"/>
  <c r="L115"/>
  <c r="M115"/>
  <c r="N115"/>
  <c r="O115"/>
  <c r="P115"/>
  <c r="D116"/>
  <c r="F116"/>
  <c r="H116" s="1"/>
  <c r="J116" s="1"/>
  <c r="K116"/>
  <c r="L116"/>
  <c r="M116"/>
  <c r="N116"/>
  <c r="O116"/>
  <c r="P116"/>
  <c r="D117"/>
  <c r="F117"/>
  <c r="H117"/>
  <c r="C116" i="2" s="1"/>
  <c r="K117" i="10"/>
  <c r="L117"/>
  <c r="M117"/>
  <c r="N117"/>
  <c r="O117"/>
  <c r="P117"/>
  <c r="H118"/>
  <c r="C117" i="2" s="1"/>
  <c r="K118" i="10"/>
  <c r="L118"/>
  <c r="M118"/>
  <c r="N118"/>
  <c r="O118"/>
  <c r="P118"/>
  <c r="F119"/>
  <c r="H119" s="1"/>
  <c r="K119"/>
  <c r="L119"/>
  <c r="M119"/>
  <c r="N119"/>
  <c r="O119"/>
  <c r="P119"/>
  <c r="F120"/>
  <c r="H120" s="1"/>
  <c r="J120" s="1"/>
  <c r="K120"/>
  <c r="L120"/>
  <c r="M120"/>
  <c r="N120"/>
  <c r="O120"/>
  <c r="P120"/>
  <c r="F121"/>
  <c r="H121" s="1"/>
  <c r="J121"/>
  <c r="D126" i="12" s="1"/>
  <c r="C126" s="1"/>
  <c r="K121" i="10"/>
  <c r="L121"/>
  <c r="M121"/>
  <c r="N121"/>
  <c r="O121"/>
  <c r="P121"/>
  <c r="D122"/>
  <c r="F122"/>
  <c r="H122" s="1"/>
  <c r="J122" s="1"/>
  <c r="K122"/>
  <c r="L122"/>
  <c r="M122"/>
  <c r="N122"/>
  <c r="O122"/>
  <c r="P122"/>
  <c r="D123"/>
  <c r="F123"/>
  <c r="H123" s="1"/>
  <c r="K123"/>
  <c r="L123"/>
  <c r="M123"/>
  <c r="N123"/>
  <c r="O123"/>
  <c r="P123"/>
  <c r="D124"/>
  <c r="F124"/>
  <c r="H124" s="1"/>
  <c r="J124" s="1"/>
  <c r="K124"/>
  <c r="L124"/>
  <c r="M124"/>
  <c r="N124"/>
  <c r="O124"/>
  <c r="P124"/>
  <c r="D15" i="6" s="1"/>
  <c r="F125" i="10"/>
  <c r="H125" s="1"/>
  <c r="J125" s="1"/>
  <c r="K125"/>
  <c r="L125"/>
  <c r="M125"/>
  <c r="N125"/>
  <c r="O125"/>
  <c r="P125"/>
  <c r="F126"/>
  <c r="H126" s="1"/>
  <c r="K126"/>
  <c r="L126"/>
  <c r="M126"/>
  <c r="N126"/>
  <c r="O126"/>
  <c r="P126"/>
  <c r="F127"/>
  <c r="H127"/>
  <c r="J127" s="1"/>
  <c r="K127"/>
  <c r="L127"/>
  <c r="M127"/>
  <c r="N127"/>
  <c r="O127"/>
  <c r="P127"/>
  <c r="F128"/>
  <c r="H128" s="1"/>
  <c r="J128" s="1"/>
  <c r="K128"/>
  <c r="L128"/>
  <c r="M128"/>
  <c r="N128"/>
  <c r="O128"/>
  <c r="P128"/>
  <c r="G129"/>
  <c r="J129"/>
  <c r="K129"/>
  <c r="L129"/>
  <c r="M129"/>
  <c r="N129"/>
  <c r="O129"/>
  <c r="P129"/>
  <c r="F130"/>
  <c r="H130" s="1"/>
  <c r="K130"/>
  <c r="L130"/>
  <c r="M130"/>
  <c r="N130"/>
  <c r="O130"/>
  <c r="P130"/>
  <c r="D131"/>
  <c r="F131"/>
  <c r="H131"/>
  <c r="J131"/>
  <c r="K131"/>
  <c r="L131"/>
  <c r="M131"/>
  <c r="N131"/>
  <c r="C15" i="6" s="1"/>
  <c r="O131" i="10"/>
  <c r="P131"/>
  <c r="D132"/>
  <c r="F132"/>
  <c r="H132" s="1"/>
  <c r="K132"/>
  <c r="L132"/>
  <c r="M132"/>
  <c r="N132"/>
  <c r="O132"/>
  <c r="P132"/>
  <c r="D133"/>
  <c r="F133"/>
  <c r="H133"/>
  <c r="J133" s="1"/>
  <c r="K133"/>
  <c r="L133"/>
  <c r="M133"/>
  <c r="N133"/>
  <c r="O133"/>
  <c r="P133"/>
  <c r="D134"/>
  <c r="F134"/>
  <c r="H134" s="1"/>
  <c r="J134" s="1"/>
  <c r="K134"/>
  <c r="L134"/>
  <c r="M134"/>
  <c r="N134"/>
  <c r="O134"/>
  <c r="P134"/>
  <c r="D135"/>
  <c r="F135"/>
  <c r="H135"/>
  <c r="C127" i="2" s="1"/>
  <c r="J135" i="10"/>
  <c r="K135"/>
  <c r="L135"/>
  <c r="M135"/>
  <c r="N135"/>
  <c r="O135"/>
  <c r="P135"/>
  <c r="D136"/>
  <c r="F136"/>
  <c r="H136" s="1"/>
  <c r="K136"/>
  <c r="L136"/>
  <c r="M136"/>
  <c r="N136"/>
  <c r="O136"/>
  <c r="P136"/>
  <c r="D137"/>
  <c r="F137"/>
  <c r="H137"/>
  <c r="K137"/>
  <c r="L137"/>
  <c r="M137"/>
  <c r="N137"/>
  <c r="O137"/>
  <c r="P137"/>
  <c r="D138"/>
  <c r="F138"/>
  <c r="H138" s="1"/>
  <c r="J138" s="1"/>
  <c r="K138"/>
  <c r="L138"/>
  <c r="M138"/>
  <c r="N138"/>
  <c r="O138"/>
  <c r="P138"/>
  <c r="D139"/>
  <c r="F139"/>
  <c r="H139"/>
  <c r="J139"/>
  <c r="K139"/>
  <c r="L139"/>
  <c r="M139"/>
  <c r="N139"/>
  <c r="O139"/>
  <c r="P139"/>
  <c r="G140"/>
  <c r="J140"/>
  <c r="K140"/>
  <c r="L140"/>
  <c r="M140"/>
  <c r="N140"/>
  <c r="O140"/>
  <c r="P140"/>
  <c r="G141"/>
  <c r="J141"/>
  <c r="K141"/>
  <c r="L141"/>
  <c r="M141"/>
  <c r="N141"/>
  <c r="O141"/>
  <c r="P141"/>
  <c r="G142"/>
  <c r="J142"/>
  <c r="K142"/>
  <c r="L142"/>
  <c r="M142"/>
  <c r="N142"/>
  <c r="O142"/>
  <c r="P142"/>
  <c r="G143"/>
  <c r="J143"/>
  <c r="K143"/>
  <c r="L143"/>
  <c r="M143"/>
  <c r="N143"/>
  <c r="O143"/>
  <c r="P143"/>
  <c r="G144"/>
  <c r="J144"/>
  <c r="K144"/>
  <c r="L144"/>
  <c r="M144"/>
  <c r="N144"/>
  <c r="O144"/>
  <c r="P144"/>
  <c r="G145"/>
  <c r="J145"/>
  <c r="K145"/>
  <c r="L145"/>
  <c r="M145"/>
  <c r="N145"/>
  <c r="O145"/>
  <c r="P145"/>
  <c r="G146"/>
  <c r="J146"/>
  <c r="K146"/>
  <c r="L146"/>
  <c r="M146"/>
  <c r="N146"/>
  <c r="O146"/>
  <c r="P146"/>
  <c r="J147"/>
  <c r="K147"/>
  <c r="L147"/>
  <c r="M147"/>
  <c r="N147"/>
  <c r="O147"/>
  <c r="P147"/>
  <c r="G148"/>
  <c r="J148"/>
  <c r="K148"/>
  <c r="L148"/>
  <c r="M148"/>
  <c r="N148"/>
  <c r="O148"/>
  <c r="P148"/>
  <c r="G149"/>
  <c r="J149"/>
  <c r="K149"/>
  <c r="L149"/>
  <c r="M149"/>
  <c r="N149"/>
  <c r="O149"/>
  <c r="P149"/>
  <c r="G150"/>
  <c r="J150"/>
  <c r="K150"/>
  <c r="L150"/>
  <c r="M150"/>
  <c r="N150"/>
  <c r="O150"/>
  <c r="P150"/>
  <c r="G151"/>
  <c r="J151"/>
  <c r="K151"/>
  <c r="L151"/>
  <c r="M151"/>
  <c r="N151"/>
  <c r="O151"/>
  <c r="P151"/>
  <c r="G152"/>
  <c r="J152"/>
  <c r="K152"/>
  <c r="L152"/>
  <c r="M152"/>
  <c r="N152"/>
  <c r="O152"/>
  <c r="P152"/>
  <c r="G153"/>
  <c r="J153"/>
  <c r="K153"/>
  <c r="L153"/>
  <c r="M153"/>
  <c r="N153"/>
  <c r="O153"/>
  <c r="P153"/>
  <c r="G154"/>
  <c r="J154"/>
  <c r="K154"/>
  <c r="L154"/>
  <c r="M154"/>
  <c r="N154"/>
  <c r="O154"/>
  <c r="P154"/>
  <c r="G155"/>
  <c r="J155"/>
  <c r="K155"/>
  <c r="L155"/>
  <c r="M155"/>
  <c r="N155"/>
  <c r="O155"/>
  <c r="P155"/>
  <c r="G156"/>
  <c r="J156"/>
  <c r="K156"/>
  <c r="L156"/>
  <c r="M156"/>
  <c r="N156"/>
  <c r="O156"/>
  <c r="P156"/>
  <c r="G157"/>
  <c r="J157"/>
  <c r="K157"/>
  <c r="L157"/>
  <c r="M157"/>
  <c r="N157"/>
  <c r="O157"/>
  <c r="P157"/>
  <c r="G158"/>
  <c r="J158"/>
  <c r="K158"/>
  <c r="L158"/>
  <c r="M158"/>
  <c r="N158"/>
  <c r="O158"/>
  <c r="P158"/>
  <c r="G159"/>
  <c r="J159"/>
  <c r="K159"/>
  <c r="L159"/>
  <c r="M159"/>
  <c r="N159"/>
  <c r="O159"/>
  <c r="P159"/>
  <c r="G160"/>
  <c r="J160"/>
  <c r="K160"/>
  <c r="L160"/>
  <c r="M160"/>
  <c r="N160"/>
  <c r="O160"/>
  <c r="P160"/>
  <c r="G161"/>
  <c r="J161"/>
  <c r="K161"/>
  <c r="L161"/>
  <c r="M161"/>
  <c r="N161"/>
  <c r="O161"/>
  <c r="P161"/>
  <c r="G162"/>
  <c r="J162"/>
  <c r="K162"/>
  <c r="L162"/>
  <c r="M162"/>
  <c r="N162"/>
  <c r="O162"/>
  <c r="P162"/>
  <c r="G163"/>
  <c r="J163"/>
  <c r="K163"/>
  <c r="L163"/>
  <c r="M163"/>
  <c r="N163"/>
  <c r="O163"/>
  <c r="P163"/>
  <c r="G164"/>
  <c r="J164"/>
  <c r="K164"/>
  <c r="L164"/>
  <c r="M164"/>
  <c r="N164"/>
  <c r="O164"/>
  <c r="P164"/>
  <c r="G165"/>
  <c r="J165"/>
  <c r="K165"/>
  <c r="L165"/>
  <c r="M165"/>
  <c r="N165"/>
  <c r="O165"/>
  <c r="P165"/>
  <c r="G166"/>
  <c r="J166"/>
  <c r="K166"/>
  <c r="L166"/>
  <c r="M166"/>
  <c r="N166"/>
  <c r="O166"/>
  <c r="P166"/>
  <c r="G167"/>
  <c r="J167"/>
  <c r="K167"/>
  <c r="L167"/>
  <c r="M167"/>
  <c r="N167"/>
  <c r="O167"/>
  <c r="P167"/>
  <c r="G168"/>
  <c r="J168"/>
  <c r="K168"/>
  <c r="L168"/>
  <c r="M168"/>
  <c r="N168"/>
  <c r="O168"/>
  <c r="P168"/>
  <c r="G169"/>
  <c r="J169"/>
  <c r="K169"/>
  <c r="L169"/>
  <c r="M169"/>
  <c r="N169"/>
  <c r="O169"/>
  <c r="P169"/>
  <c r="G170"/>
  <c r="J170"/>
  <c r="K170"/>
  <c r="L170"/>
  <c r="M170"/>
  <c r="N170"/>
  <c r="O170"/>
  <c r="P170"/>
  <c r="G171"/>
  <c r="J171"/>
  <c r="K171"/>
  <c r="L171"/>
  <c r="M171"/>
  <c r="N171"/>
  <c r="O171"/>
  <c r="P171"/>
  <c r="G172"/>
  <c r="J172"/>
  <c r="K172"/>
  <c r="L172"/>
  <c r="M172"/>
  <c r="N172"/>
  <c r="O172"/>
  <c r="P172"/>
  <c r="G173"/>
  <c r="J173"/>
  <c r="K173"/>
  <c r="L173"/>
  <c r="M173"/>
  <c r="N173"/>
  <c r="O173"/>
  <c r="P173"/>
  <c r="G174"/>
  <c r="J174"/>
  <c r="K174"/>
  <c r="L174"/>
  <c r="M174"/>
  <c r="N174"/>
  <c r="O174"/>
  <c r="P174"/>
  <c r="G175"/>
  <c r="J175"/>
  <c r="K175"/>
  <c r="L175"/>
  <c r="M175"/>
  <c r="N175"/>
  <c r="O175"/>
  <c r="P175"/>
  <c r="G176"/>
  <c r="J176"/>
  <c r="K176"/>
  <c r="L176"/>
  <c r="M176"/>
  <c r="N176"/>
  <c r="O176"/>
  <c r="P176"/>
  <c r="G177"/>
  <c r="J177"/>
  <c r="K177"/>
  <c r="L177"/>
  <c r="M177"/>
  <c r="N177"/>
  <c r="O177"/>
  <c r="P177"/>
  <c r="G178"/>
  <c r="J178"/>
  <c r="K178"/>
  <c r="L178"/>
  <c r="M178"/>
  <c r="N178"/>
  <c r="O178"/>
  <c r="P178"/>
  <c r="D179"/>
  <c r="E179"/>
  <c r="K179"/>
  <c r="O179"/>
  <c r="H180"/>
  <c r="J180"/>
  <c r="K180"/>
  <c r="L180"/>
  <c r="M180"/>
  <c r="N180"/>
  <c r="O180"/>
  <c r="P180"/>
  <c r="F181"/>
  <c r="H181"/>
  <c r="J181"/>
  <c r="K181"/>
  <c r="L181"/>
  <c r="M181"/>
  <c r="O181"/>
  <c r="P181"/>
  <c r="D182"/>
  <c r="F182"/>
  <c r="H182" s="1"/>
  <c r="N182" s="1"/>
  <c r="J182"/>
  <c r="K182"/>
  <c r="L182"/>
  <c r="M182"/>
  <c r="O182"/>
  <c r="P182"/>
  <c r="D183"/>
  <c r="F183"/>
  <c r="H183" s="1"/>
  <c r="N183" s="1"/>
  <c r="J183"/>
  <c r="K183"/>
  <c r="L183"/>
  <c r="M183"/>
  <c r="O183"/>
  <c r="P183"/>
  <c r="D184"/>
  <c r="F184"/>
  <c r="H184" s="1"/>
  <c r="N184" s="1"/>
  <c r="J184"/>
  <c r="K184"/>
  <c r="L184"/>
  <c r="M184"/>
  <c r="O184"/>
  <c r="P184"/>
  <c r="D185"/>
  <c r="F185"/>
  <c r="H185"/>
  <c r="C164" i="2" s="1"/>
  <c r="J185" i="10"/>
  <c r="K185"/>
  <c r="L185"/>
  <c r="M185"/>
  <c r="D79" i="12" s="1"/>
  <c r="N185" i="10"/>
  <c r="O185"/>
  <c r="P185"/>
  <c r="D186"/>
  <c r="F186"/>
  <c r="H186" s="1"/>
  <c r="M186" s="1"/>
  <c r="J186"/>
  <c r="K186"/>
  <c r="L186"/>
  <c r="N186"/>
  <c r="O186"/>
  <c r="P186"/>
  <c r="D187"/>
  <c r="F187"/>
  <c r="H187" s="1"/>
  <c r="N187" s="1"/>
  <c r="J187"/>
  <c r="K187"/>
  <c r="L187"/>
  <c r="M187"/>
  <c r="O187"/>
  <c r="P187"/>
  <c r="D188"/>
  <c r="F188"/>
  <c r="H188" s="1"/>
  <c r="N188" s="1"/>
  <c r="J188"/>
  <c r="K188"/>
  <c r="L188"/>
  <c r="M188"/>
  <c r="O188"/>
  <c r="P188"/>
  <c r="F189"/>
  <c r="H189"/>
  <c r="L189" s="1"/>
  <c r="J189"/>
  <c r="K189"/>
  <c r="M189"/>
  <c r="N189"/>
  <c r="O189"/>
  <c r="P189"/>
  <c r="D190"/>
  <c r="F190"/>
  <c r="H190" s="1"/>
  <c r="J190"/>
  <c r="K190"/>
  <c r="L190"/>
  <c r="M190"/>
  <c r="N190"/>
  <c r="O190"/>
  <c r="P190"/>
  <c r="D191"/>
  <c r="F191"/>
  <c r="H191"/>
  <c r="L191" s="1"/>
  <c r="J191"/>
  <c r="K191"/>
  <c r="M191"/>
  <c r="N191"/>
  <c r="O191"/>
  <c r="P191"/>
  <c r="D192"/>
  <c r="F192"/>
  <c r="H192" s="1"/>
  <c r="J192"/>
  <c r="K192"/>
  <c r="L192"/>
  <c r="M192"/>
  <c r="N192"/>
  <c r="O192"/>
  <c r="P192"/>
  <c r="D193"/>
  <c r="F193"/>
  <c r="H193"/>
  <c r="J193"/>
  <c r="K193"/>
  <c r="L193"/>
  <c r="M193"/>
  <c r="N193"/>
  <c r="O193"/>
  <c r="P193"/>
  <c r="D194"/>
  <c r="F194"/>
  <c r="H194" s="1"/>
  <c r="K194"/>
  <c r="L194"/>
  <c r="M194"/>
  <c r="N194"/>
  <c r="O194"/>
  <c r="P194"/>
  <c r="D195"/>
  <c r="F195"/>
  <c r="H195"/>
  <c r="J195" s="1"/>
  <c r="K195"/>
  <c r="L195"/>
  <c r="M195"/>
  <c r="N195"/>
  <c r="O195"/>
  <c r="P195"/>
  <c r="D196"/>
  <c r="F196"/>
  <c r="H196" s="1"/>
  <c r="J196" s="1"/>
  <c r="K196"/>
  <c r="L196"/>
  <c r="D142" i="12" s="1"/>
  <c r="C142" s="1"/>
  <c r="M196" i="10"/>
  <c r="N196"/>
  <c r="O196"/>
  <c r="P196"/>
  <c r="D197"/>
  <c r="F197"/>
  <c r="H197"/>
  <c r="J197"/>
  <c r="K197"/>
  <c r="L197"/>
  <c r="M197"/>
  <c r="N197"/>
  <c r="O197"/>
  <c r="P197"/>
  <c r="D198"/>
  <c r="F198"/>
  <c r="H198" s="1"/>
  <c r="J198" s="1"/>
  <c r="K198"/>
  <c r="L198"/>
  <c r="M198"/>
  <c r="N198"/>
  <c r="O198"/>
  <c r="P198"/>
  <c r="D199"/>
  <c r="F199"/>
  <c r="H199"/>
  <c r="J199" s="1"/>
  <c r="K199"/>
  <c r="L199"/>
  <c r="M199"/>
  <c r="N199"/>
  <c r="O199"/>
  <c r="P199"/>
  <c r="D200"/>
  <c r="F200"/>
  <c r="H200" s="1"/>
  <c r="J200" s="1"/>
  <c r="K200"/>
  <c r="L200"/>
  <c r="M200"/>
  <c r="N200"/>
  <c r="O200"/>
  <c r="P200"/>
  <c r="D201"/>
  <c r="F201"/>
  <c r="H201"/>
  <c r="J201"/>
  <c r="K201"/>
  <c r="L201"/>
  <c r="M201"/>
  <c r="N201"/>
  <c r="O201"/>
  <c r="P201"/>
  <c r="D202"/>
  <c r="F202"/>
  <c r="H202" s="1"/>
  <c r="J202"/>
  <c r="K202"/>
  <c r="L202"/>
  <c r="N202"/>
  <c r="O202"/>
  <c r="P202"/>
  <c r="D203"/>
  <c r="F203"/>
  <c r="H203"/>
  <c r="N203" s="1"/>
  <c r="J203"/>
  <c r="K203"/>
  <c r="L203"/>
  <c r="M203"/>
  <c r="O203"/>
  <c r="P203"/>
  <c r="D204"/>
  <c r="F204"/>
  <c r="H204" s="1"/>
  <c r="N204" s="1"/>
  <c r="J204"/>
  <c r="K204"/>
  <c r="L204"/>
  <c r="M204"/>
  <c r="O204"/>
  <c r="P204"/>
  <c r="D205"/>
  <c r="F205"/>
  <c r="H205"/>
  <c r="J205"/>
  <c r="K205"/>
  <c r="L205"/>
  <c r="M205"/>
  <c r="N205"/>
  <c r="O205"/>
  <c r="P205"/>
  <c r="D206"/>
  <c r="F206"/>
  <c r="H206" s="1"/>
  <c r="N206" s="1"/>
  <c r="J206"/>
  <c r="K206"/>
  <c r="L206"/>
  <c r="M206"/>
  <c r="O206"/>
  <c r="P206"/>
  <c r="D207"/>
  <c r="F207"/>
  <c r="H207"/>
  <c r="N207" s="1"/>
  <c r="J207"/>
  <c r="K207"/>
  <c r="L207"/>
  <c r="M207"/>
  <c r="O207"/>
  <c r="P207"/>
  <c r="D208"/>
  <c r="F208"/>
  <c r="H208" s="1"/>
  <c r="N208" s="1"/>
  <c r="J208"/>
  <c r="K208"/>
  <c r="L208"/>
  <c r="M208"/>
  <c r="O208"/>
  <c r="P208"/>
  <c r="D209"/>
  <c r="F209"/>
  <c r="H209"/>
  <c r="J209"/>
  <c r="K209"/>
  <c r="L209"/>
  <c r="M209"/>
  <c r="N209"/>
  <c r="O209"/>
  <c r="P209"/>
  <c r="D210"/>
  <c r="F210"/>
  <c r="H210" s="1"/>
  <c r="N210" s="1"/>
  <c r="J210"/>
  <c r="K210"/>
  <c r="L210"/>
  <c r="M210"/>
  <c r="O210"/>
  <c r="P210"/>
  <c r="D211"/>
  <c r="F211"/>
  <c r="H211"/>
  <c r="N211" s="1"/>
  <c r="J211"/>
  <c r="K211"/>
  <c r="L211"/>
  <c r="M211"/>
  <c r="O211"/>
  <c r="P211"/>
  <c r="D212"/>
  <c r="F212"/>
  <c r="H212" s="1"/>
  <c r="N212" s="1"/>
  <c r="J212"/>
  <c r="K212"/>
  <c r="L212"/>
  <c r="M212"/>
  <c r="O212"/>
  <c r="P212"/>
  <c r="D213"/>
  <c r="F213"/>
  <c r="H213"/>
  <c r="J213"/>
  <c r="K213"/>
  <c r="L213"/>
  <c r="M213"/>
  <c r="N213"/>
  <c r="O213"/>
  <c r="P213"/>
  <c r="D214"/>
  <c r="F214"/>
  <c r="H214" s="1"/>
  <c r="J214"/>
  <c r="K214"/>
  <c r="L214"/>
  <c r="M214"/>
  <c r="O214"/>
  <c r="P214"/>
  <c r="D215"/>
  <c r="F215"/>
  <c r="H215"/>
  <c r="N215" s="1"/>
  <c r="J215"/>
  <c r="K215"/>
  <c r="L215"/>
  <c r="M215"/>
  <c r="O215"/>
  <c r="P215"/>
  <c r="D216"/>
  <c r="F216"/>
  <c r="H216" s="1"/>
  <c r="N216" s="1"/>
  <c r="J216"/>
  <c r="K216"/>
  <c r="L216"/>
  <c r="M216"/>
  <c r="O216"/>
  <c r="P216"/>
  <c r="D217"/>
  <c r="F217"/>
  <c r="H217"/>
  <c r="J217"/>
  <c r="K217"/>
  <c r="L217"/>
  <c r="M217"/>
  <c r="N217"/>
  <c r="O217"/>
  <c r="P217"/>
  <c r="D218"/>
  <c r="F218"/>
  <c r="H218" s="1"/>
  <c r="J218"/>
  <c r="K218"/>
  <c r="L218"/>
  <c r="M218"/>
  <c r="N218"/>
  <c r="O218"/>
  <c r="D219"/>
  <c r="E219"/>
  <c r="K219"/>
  <c r="O219"/>
  <c r="G220"/>
  <c r="J220"/>
  <c r="K220"/>
  <c r="L220"/>
  <c r="M220"/>
  <c r="N220"/>
  <c r="O220"/>
  <c r="P220"/>
  <c r="G221"/>
  <c r="J221"/>
  <c r="K221"/>
  <c r="L221"/>
  <c r="M221"/>
  <c r="N221"/>
  <c r="O221"/>
  <c r="P221"/>
  <c r="G222"/>
  <c r="J222"/>
  <c r="K222"/>
  <c r="L222"/>
  <c r="M222"/>
  <c r="N222"/>
  <c r="O222"/>
  <c r="P222"/>
  <c r="G223"/>
  <c r="J223"/>
  <c r="K223"/>
  <c r="L223"/>
  <c r="M223"/>
  <c r="N223"/>
  <c r="O223"/>
  <c r="P223"/>
  <c r="G224"/>
  <c r="J224"/>
  <c r="K224"/>
  <c r="L224"/>
  <c r="M224"/>
  <c r="N224"/>
  <c r="O224"/>
  <c r="P224"/>
  <c r="H225"/>
  <c r="J225"/>
  <c r="K225"/>
  <c r="L225"/>
  <c r="M225"/>
  <c r="N225"/>
  <c r="O225"/>
  <c r="P225"/>
  <c r="H226"/>
  <c r="J226"/>
  <c r="K226"/>
  <c r="L226"/>
  <c r="M226"/>
  <c r="N226"/>
  <c r="O226"/>
  <c r="P226"/>
  <c r="H227"/>
  <c r="J227"/>
  <c r="K227"/>
  <c r="L227"/>
  <c r="M227"/>
  <c r="N227"/>
  <c r="O227"/>
  <c r="P227"/>
  <c r="H228"/>
  <c r="J228"/>
  <c r="K228"/>
  <c r="L228"/>
  <c r="M228"/>
  <c r="N228"/>
  <c r="O228"/>
  <c r="P228"/>
  <c r="H229"/>
  <c r="J229"/>
  <c r="K229"/>
  <c r="L229"/>
  <c r="M229"/>
  <c r="N229"/>
  <c r="O229"/>
  <c r="P229"/>
  <c r="D230"/>
  <c r="H230"/>
  <c r="N230" s="1"/>
  <c r="E94" i="12" s="1"/>
  <c r="J230" i="10"/>
  <c r="K230"/>
  <c r="L230"/>
  <c r="M230"/>
  <c r="O230"/>
  <c r="P230"/>
  <c r="D231"/>
  <c r="H231"/>
  <c r="N231" s="1"/>
  <c r="J231"/>
  <c r="K231"/>
  <c r="L231"/>
  <c r="M231"/>
  <c r="O231"/>
  <c r="P231"/>
  <c r="D232"/>
  <c r="H232"/>
  <c r="N232" s="1"/>
  <c r="J232"/>
  <c r="K232"/>
  <c r="L232"/>
  <c r="M232"/>
  <c r="O232"/>
  <c r="P232"/>
  <c r="D233"/>
  <c r="H233"/>
  <c r="J233"/>
  <c r="B17" i="6" s="1"/>
  <c r="K233" i="10"/>
  <c r="L233"/>
  <c r="M233"/>
  <c r="N233"/>
  <c r="O233"/>
  <c r="P233"/>
  <c r="D234"/>
  <c r="H234"/>
  <c r="N234" s="1"/>
  <c r="J234"/>
  <c r="K234"/>
  <c r="L234"/>
  <c r="M234"/>
  <c r="O234"/>
  <c r="P234"/>
  <c r="D235"/>
  <c r="H235"/>
  <c r="N235" s="1"/>
  <c r="J235"/>
  <c r="K235"/>
  <c r="L235"/>
  <c r="M235"/>
  <c r="O235"/>
  <c r="P235"/>
  <c r="D236"/>
  <c r="H236"/>
  <c r="N236" s="1"/>
  <c r="J236"/>
  <c r="K236"/>
  <c r="L236"/>
  <c r="M236"/>
  <c r="O236"/>
  <c r="P236"/>
  <c r="D237"/>
  <c r="H237"/>
  <c r="J237"/>
  <c r="K237"/>
  <c r="L237"/>
  <c r="M237"/>
  <c r="N237"/>
  <c r="O237"/>
  <c r="P237"/>
  <c r="D238"/>
  <c r="H238"/>
  <c r="N238" s="1"/>
  <c r="J238"/>
  <c r="K238"/>
  <c r="L238"/>
  <c r="M238"/>
  <c r="O238"/>
  <c r="P238"/>
  <c r="D239"/>
  <c r="H239"/>
  <c r="N239" s="1"/>
  <c r="J239"/>
  <c r="K239"/>
  <c r="L239"/>
  <c r="M239"/>
  <c r="O239"/>
  <c r="P239"/>
  <c r="D240"/>
  <c r="H240"/>
  <c r="N240" s="1"/>
  <c r="J240"/>
  <c r="K240"/>
  <c r="L240"/>
  <c r="M240"/>
  <c r="O240"/>
  <c r="P240"/>
  <c r="D241"/>
  <c r="H241"/>
  <c r="J241"/>
  <c r="K241"/>
  <c r="L241"/>
  <c r="M241"/>
  <c r="N241"/>
  <c r="O241"/>
  <c r="P241"/>
  <c r="D242"/>
  <c r="H242"/>
  <c r="C208" i="2" s="1"/>
  <c r="J242" i="10"/>
  <c r="K242"/>
  <c r="L242"/>
  <c r="M242"/>
  <c r="O242"/>
  <c r="P242"/>
  <c r="D243"/>
  <c r="H243"/>
  <c r="N243" s="1"/>
  <c r="J243"/>
  <c r="K243"/>
  <c r="L243"/>
  <c r="M243"/>
  <c r="O243"/>
  <c r="P243"/>
  <c r="H244"/>
  <c r="J244" s="1"/>
  <c r="D45" i="12" s="1"/>
  <c r="K244" i="10"/>
  <c r="L244"/>
  <c r="M244"/>
  <c r="N244"/>
  <c r="O244"/>
  <c r="P244"/>
  <c r="H245"/>
  <c r="J245" s="1"/>
  <c r="K245"/>
  <c r="L245"/>
  <c r="M245"/>
  <c r="N245"/>
  <c r="O245"/>
  <c r="P245"/>
  <c r="H246"/>
  <c r="J246"/>
  <c r="K246"/>
  <c r="L246"/>
  <c r="M246"/>
  <c r="N246"/>
  <c r="O246"/>
  <c r="P246"/>
  <c r="D247"/>
  <c r="F247"/>
  <c r="G247" s="1"/>
  <c r="J247"/>
  <c r="D46" i="12" s="1"/>
  <c r="K247" i="10"/>
  <c r="L247"/>
  <c r="M247"/>
  <c r="N247"/>
  <c r="O247"/>
  <c r="P247"/>
  <c r="D248"/>
  <c r="F248"/>
  <c r="G248" s="1"/>
  <c r="F249" s="1"/>
  <c r="G249" s="1"/>
  <c r="F250" s="1"/>
  <c r="G250" s="1"/>
  <c r="F251" s="1"/>
  <c r="G251" s="1"/>
  <c r="F252" s="1"/>
  <c r="G252" s="1"/>
  <c r="F253" s="1"/>
  <c r="G253" s="1"/>
  <c r="F254" s="1"/>
  <c r="G254" s="1"/>
  <c r="F255" s="1"/>
  <c r="G255" s="1"/>
  <c r="F256" s="1"/>
  <c r="G256" s="1"/>
  <c r="F257" s="1"/>
  <c r="G257" s="1"/>
  <c r="F258" s="1"/>
  <c r="G258" s="1"/>
  <c r="F259" s="1"/>
  <c r="G259" s="1"/>
  <c r="F260" s="1"/>
  <c r="H260" s="1"/>
  <c r="J248"/>
  <c r="K248"/>
  <c r="L248"/>
  <c r="M248"/>
  <c r="N248"/>
  <c r="O248"/>
  <c r="P248"/>
  <c r="E46" i="12" s="1"/>
  <c r="D249" i="10"/>
  <c r="J249"/>
  <c r="K249"/>
  <c r="L249"/>
  <c r="M249"/>
  <c r="N249"/>
  <c r="O249"/>
  <c r="P249"/>
  <c r="D250"/>
  <c r="J250"/>
  <c r="K250"/>
  <c r="L250"/>
  <c r="M250"/>
  <c r="N250"/>
  <c r="O250"/>
  <c r="P250"/>
  <c r="D251"/>
  <c r="J251"/>
  <c r="K251"/>
  <c r="L251"/>
  <c r="M251"/>
  <c r="N251"/>
  <c r="O251"/>
  <c r="P251"/>
  <c r="D252"/>
  <c r="J252"/>
  <c r="K252"/>
  <c r="L252"/>
  <c r="M252"/>
  <c r="N252"/>
  <c r="O252"/>
  <c r="P252"/>
  <c r="D253"/>
  <c r="J253"/>
  <c r="K253"/>
  <c r="L253"/>
  <c r="M253"/>
  <c r="N253"/>
  <c r="O253"/>
  <c r="P253"/>
  <c r="D254"/>
  <c r="J254"/>
  <c r="K254"/>
  <c r="L254"/>
  <c r="M254"/>
  <c r="N254"/>
  <c r="O254"/>
  <c r="P254"/>
  <c r="D255"/>
  <c r="J255"/>
  <c r="K255"/>
  <c r="L255"/>
  <c r="M255"/>
  <c r="N255"/>
  <c r="O255"/>
  <c r="P255"/>
  <c r="D256"/>
  <c r="J256"/>
  <c r="K256"/>
  <c r="L256"/>
  <c r="M256"/>
  <c r="N256"/>
  <c r="O256"/>
  <c r="P256"/>
  <c r="D257"/>
  <c r="J257"/>
  <c r="K257"/>
  <c r="L257"/>
  <c r="M257"/>
  <c r="N257"/>
  <c r="O257"/>
  <c r="P257"/>
  <c r="D258"/>
  <c r="J258"/>
  <c r="K258"/>
  <c r="L258"/>
  <c r="M258"/>
  <c r="N258"/>
  <c r="O258"/>
  <c r="P258"/>
  <c r="D259"/>
  <c r="J259"/>
  <c r="K259"/>
  <c r="L259"/>
  <c r="M259"/>
  <c r="N259"/>
  <c r="O259"/>
  <c r="P259"/>
  <c r="J260"/>
  <c r="K260"/>
  <c r="L260"/>
  <c r="M260"/>
  <c r="O260"/>
  <c r="P260"/>
  <c r="D261"/>
  <c r="F261"/>
  <c r="H261" s="1"/>
  <c r="N261" s="1"/>
  <c r="J261"/>
  <c r="K261"/>
  <c r="L261"/>
  <c r="M261"/>
  <c r="O261"/>
  <c r="P261"/>
  <c r="D262"/>
  <c r="F262"/>
  <c r="H262"/>
  <c r="N262" s="1"/>
  <c r="J262"/>
  <c r="K262"/>
  <c r="L262"/>
  <c r="M262"/>
  <c r="O262"/>
  <c r="P262"/>
  <c r="D263"/>
  <c r="F263"/>
  <c r="H263" s="1"/>
  <c r="N263" s="1"/>
  <c r="J263"/>
  <c r="K263"/>
  <c r="L263"/>
  <c r="M263"/>
  <c r="O263"/>
  <c r="P263"/>
  <c r="D264"/>
  <c r="F264"/>
  <c r="H264"/>
  <c r="J264"/>
  <c r="K264"/>
  <c r="L264"/>
  <c r="M264"/>
  <c r="N264"/>
  <c r="O264"/>
  <c r="P264"/>
  <c r="D265"/>
  <c r="F265"/>
  <c r="H265" s="1"/>
  <c r="J265" s="1"/>
  <c r="D145" i="12" s="1"/>
  <c r="C145" s="1"/>
  <c r="K265" i="10"/>
  <c r="L265"/>
  <c r="M265"/>
  <c r="N265"/>
  <c r="O265"/>
  <c r="P265"/>
  <c r="D266"/>
  <c r="F266"/>
  <c r="H266"/>
  <c r="J266"/>
  <c r="K266"/>
  <c r="L266"/>
  <c r="M266"/>
  <c r="O266"/>
  <c r="P266"/>
  <c r="D267"/>
  <c r="F267"/>
  <c r="H267" s="1"/>
  <c r="N267" s="1"/>
  <c r="J267"/>
  <c r="K267"/>
  <c r="L267"/>
  <c r="M267"/>
  <c r="O267"/>
  <c r="P267"/>
  <c r="D268"/>
  <c r="F268"/>
  <c r="H268"/>
  <c r="J268"/>
  <c r="K268"/>
  <c r="L268"/>
  <c r="M268"/>
  <c r="N268"/>
  <c r="O268"/>
  <c r="P268"/>
  <c r="D269"/>
  <c r="F269"/>
  <c r="H269" s="1"/>
  <c r="N269" s="1"/>
  <c r="J269"/>
  <c r="K269"/>
  <c r="L269"/>
  <c r="M269"/>
  <c r="O269"/>
  <c r="P269"/>
  <c r="D270"/>
  <c r="F270"/>
  <c r="H270"/>
  <c r="N270" s="1"/>
  <c r="J270"/>
  <c r="K270"/>
  <c r="L270"/>
  <c r="M270"/>
  <c r="O270"/>
  <c r="P270"/>
  <c r="D271"/>
  <c r="F271"/>
  <c r="H271" s="1"/>
  <c r="J271" s="1"/>
  <c r="K271"/>
  <c r="L271"/>
  <c r="M271"/>
  <c r="N271"/>
  <c r="O271"/>
  <c r="P271"/>
  <c r="D272"/>
  <c r="E272"/>
  <c r="H272"/>
  <c r="K272"/>
  <c r="O272"/>
  <c r="G273"/>
  <c r="J273"/>
  <c r="K273"/>
  <c r="L273"/>
  <c r="M273"/>
  <c r="N273"/>
  <c r="O273"/>
  <c r="P273"/>
  <c r="F274"/>
  <c r="G274"/>
  <c r="J274"/>
  <c r="K274"/>
  <c r="L274"/>
  <c r="M274"/>
  <c r="N274"/>
  <c r="O274"/>
  <c r="P274"/>
  <c r="F275"/>
  <c r="G275"/>
  <c r="J275"/>
  <c r="K275"/>
  <c r="L275"/>
  <c r="M275"/>
  <c r="N275"/>
  <c r="O275"/>
  <c r="P275"/>
  <c r="F276"/>
  <c r="G276" s="1"/>
  <c r="F277" s="1"/>
  <c r="G277" s="1"/>
  <c r="F278" s="1"/>
  <c r="G278" s="1"/>
  <c r="F279" s="1"/>
  <c r="J276"/>
  <c r="K276"/>
  <c r="L276"/>
  <c r="M276"/>
  <c r="N276"/>
  <c r="O276"/>
  <c r="P276"/>
  <c r="J277"/>
  <c r="K277"/>
  <c r="L277"/>
  <c r="M277"/>
  <c r="N277"/>
  <c r="O277"/>
  <c r="P277"/>
  <c r="J278"/>
  <c r="B18" i="6" s="1"/>
  <c r="K278" i="10"/>
  <c r="L278"/>
  <c r="M278"/>
  <c r="N278"/>
  <c r="O278"/>
  <c r="P278"/>
  <c r="G279"/>
  <c r="J279"/>
  <c r="K279"/>
  <c r="L279"/>
  <c r="M279"/>
  <c r="N279"/>
  <c r="O279"/>
  <c r="P279"/>
  <c r="F280"/>
  <c r="G280" s="1"/>
  <c r="F281" s="1"/>
  <c r="G281" s="1"/>
  <c r="F282" s="1"/>
  <c r="G282" s="1"/>
  <c r="F283" s="1"/>
  <c r="G283" s="1"/>
  <c r="F284" s="1"/>
  <c r="G284" s="1"/>
  <c r="F285" s="1"/>
  <c r="G285" s="1"/>
  <c r="F286" s="1"/>
  <c r="G286" s="1"/>
  <c r="J280"/>
  <c r="K280"/>
  <c r="L280"/>
  <c r="M280"/>
  <c r="N280"/>
  <c r="O280"/>
  <c r="P280"/>
  <c r="J281"/>
  <c r="K281"/>
  <c r="L281"/>
  <c r="M281"/>
  <c r="N281"/>
  <c r="O281"/>
  <c r="P281"/>
  <c r="J282"/>
  <c r="K282"/>
  <c r="L282"/>
  <c r="M282"/>
  <c r="N282"/>
  <c r="O282"/>
  <c r="P282"/>
  <c r="J283"/>
  <c r="K283"/>
  <c r="L283"/>
  <c r="M283"/>
  <c r="N283"/>
  <c r="O283"/>
  <c r="P283"/>
  <c r="J284"/>
  <c r="K284"/>
  <c r="L284"/>
  <c r="M284"/>
  <c r="N284"/>
  <c r="O284"/>
  <c r="P284"/>
  <c r="J285"/>
  <c r="K285"/>
  <c r="L285"/>
  <c r="M285"/>
  <c r="N285"/>
  <c r="O285"/>
  <c r="P285"/>
  <c r="J286"/>
  <c r="K286"/>
  <c r="L286"/>
  <c r="M286"/>
  <c r="N286"/>
  <c r="O286"/>
  <c r="P286"/>
  <c r="G287"/>
  <c r="J287"/>
  <c r="K287"/>
  <c r="L287"/>
  <c r="M287"/>
  <c r="N287"/>
  <c r="O287"/>
  <c r="P287"/>
  <c r="G288"/>
  <c r="J288"/>
  <c r="K288"/>
  <c r="L288"/>
  <c r="M288"/>
  <c r="N288"/>
  <c r="O288"/>
  <c r="P288"/>
  <c r="G289"/>
  <c r="J289"/>
  <c r="K289"/>
  <c r="L289"/>
  <c r="M289"/>
  <c r="N289"/>
  <c r="O289"/>
  <c r="P289"/>
  <c r="G290"/>
  <c r="J290"/>
  <c r="K290"/>
  <c r="L290"/>
  <c r="M290"/>
  <c r="N290"/>
  <c r="O290"/>
  <c r="P290"/>
  <c r="G291"/>
  <c r="J291"/>
  <c r="K291"/>
  <c r="L291"/>
  <c r="M291"/>
  <c r="N291"/>
  <c r="O291"/>
  <c r="P291"/>
  <c r="G292"/>
  <c r="J292"/>
  <c r="K292"/>
  <c r="L292"/>
  <c r="M292"/>
  <c r="N292"/>
  <c r="O292"/>
  <c r="P292"/>
  <c r="G293"/>
  <c r="J293"/>
  <c r="K293"/>
  <c r="L293"/>
  <c r="M293"/>
  <c r="N293"/>
  <c r="O293"/>
  <c r="P293"/>
  <c r="G294"/>
  <c r="J294"/>
  <c r="K294"/>
  <c r="L294"/>
  <c r="M294"/>
  <c r="N294"/>
  <c r="O294"/>
  <c r="P294"/>
  <c r="G295"/>
  <c r="J295"/>
  <c r="K295"/>
  <c r="L295"/>
  <c r="M295"/>
  <c r="N295"/>
  <c r="O295"/>
  <c r="P295"/>
  <c r="G296"/>
  <c r="J296"/>
  <c r="K296"/>
  <c r="L296"/>
  <c r="M296"/>
  <c r="N296"/>
  <c r="O296"/>
  <c r="P296"/>
  <c r="G297"/>
  <c r="J297"/>
  <c r="K297"/>
  <c r="L297"/>
  <c r="M297"/>
  <c r="N297"/>
  <c r="O297"/>
  <c r="P297"/>
  <c r="G298"/>
  <c r="J298"/>
  <c r="K298"/>
  <c r="L298"/>
  <c r="M298"/>
  <c r="N298"/>
  <c r="O298"/>
  <c r="P298"/>
  <c r="G299"/>
  <c r="J299"/>
  <c r="K299"/>
  <c r="L299"/>
  <c r="M299"/>
  <c r="N299"/>
  <c r="O299"/>
  <c r="P299"/>
  <c r="G300"/>
  <c r="J300"/>
  <c r="K300"/>
  <c r="L300"/>
  <c r="M300"/>
  <c r="N300"/>
  <c r="O300"/>
  <c r="P300"/>
  <c r="G301"/>
  <c r="J301"/>
  <c r="K301"/>
  <c r="L301"/>
  <c r="M301"/>
  <c r="N301"/>
  <c r="O301"/>
  <c r="P301"/>
  <c r="G302"/>
  <c r="J302"/>
  <c r="K302"/>
  <c r="L302"/>
  <c r="M302"/>
  <c r="N302"/>
  <c r="O302"/>
  <c r="P302"/>
  <c r="D303"/>
  <c r="E303"/>
  <c r="K303"/>
  <c r="O303"/>
  <c r="H304"/>
  <c r="J304"/>
  <c r="K304"/>
  <c r="L304"/>
  <c r="M304"/>
  <c r="O304"/>
  <c r="P304"/>
  <c r="D305"/>
  <c r="F305"/>
  <c r="H305" s="1"/>
  <c r="J305"/>
  <c r="K305"/>
  <c r="L305"/>
  <c r="M305"/>
  <c r="N305"/>
  <c r="O305"/>
  <c r="P305"/>
  <c r="D306"/>
  <c r="F306"/>
  <c r="H306" s="1"/>
  <c r="J306"/>
  <c r="K306"/>
  <c r="L306"/>
  <c r="M306"/>
  <c r="O306"/>
  <c r="P306"/>
  <c r="D307"/>
  <c r="F307"/>
  <c r="H307" s="1"/>
  <c r="J307"/>
  <c r="K307"/>
  <c r="L307"/>
  <c r="M307"/>
  <c r="O307"/>
  <c r="P307"/>
  <c r="D308"/>
  <c r="F308"/>
  <c r="H308"/>
  <c r="N308" s="1"/>
  <c r="J308"/>
  <c r="K308"/>
  <c r="L308"/>
  <c r="M308"/>
  <c r="O308"/>
  <c r="P308"/>
  <c r="D19" i="6" s="1"/>
  <c r="D309" i="10"/>
  <c r="F309"/>
  <c r="H309" s="1"/>
  <c r="J309"/>
  <c r="K309"/>
  <c r="L309"/>
  <c r="M309"/>
  <c r="N309"/>
  <c r="O309"/>
  <c r="P309"/>
  <c r="D310"/>
  <c r="F310"/>
  <c r="H310" s="1"/>
  <c r="N310" s="1"/>
  <c r="J310"/>
  <c r="K310"/>
  <c r="L310"/>
  <c r="M310"/>
  <c r="O310"/>
  <c r="P310"/>
  <c r="D311"/>
  <c r="F311"/>
  <c r="H311" s="1"/>
  <c r="N311" s="1"/>
  <c r="J311"/>
  <c r="K311"/>
  <c r="L311"/>
  <c r="M311"/>
  <c r="O311"/>
  <c r="P311"/>
  <c r="D312"/>
  <c r="F312"/>
  <c r="H312"/>
  <c r="N312" s="1"/>
  <c r="J312"/>
  <c r="K312"/>
  <c r="L312"/>
  <c r="M312"/>
  <c r="O312"/>
  <c r="P312"/>
  <c r="D313"/>
  <c r="F313"/>
  <c r="H313" s="1"/>
  <c r="J313"/>
  <c r="K313"/>
  <c r="L313"/>
  <c r="M313"/>
  <c r="N313"/>
  <c r="O313"/>
  <c r="P313"/>
  <c r="D314"/>
  <c r="F314"/>
  <c r="H314"/>
  <c r="J314"/>
  <c r="K314"/>
  <c r="L314"/>
  <c r="M314"/>
  <c r="O314"/>
  <c r="P314"/>
  <c r="D315"/>
  <c r="F315"/>
  <c r="H315" s="1"/>
  <c r="N315" s="1"/>
  <c r="J315"/>
  <c r="K315"/>
  <c r="L315"/>
  <c r="M315"/>
  <c r="O315"/>
  <c r="P315"/>
  <c r="D316"/>
  <c r="F316"/>
  <c r="H316"/>
  <c r="N316" s="1"/>
  <c r="J316"/>
  <c r="K316"/>
  <c r="L316"/>
  <c r="M316"/>
  <c r="O316"/>
  <c r="P316"/>
  <c r="D317"/>
  <c r="F317"/>
  <c r="H317" s="1"/>
  <c r="J317"/>
  <c r="K317"/>
  <c r="L317"/>
  <c r="M317"/>
  <c r="N317"/>
  <c r="O317"/>
  <c r="P317"/>
  <c r="D318"/>
  <c r="F318"/>
  <c r="H318" s="1"/>
  <c r="J318"/>
  <c r="K318"/>
  <c r="L318"/>
  <c r="M318"/>
  <c r="O318"/>
  <c r="P318"/>
  <c r="D319"/>
  <c r="F319"/>
  <c r="H319" s="1"/>
  <c r="N319" s="1"/>
  <c r="J319"/>
  <c r="K319"/>
  <c r="L319"/>
  <c r="M319"/>
  <c r="O319"/>
  <c r="P319"/>
  <c r="D320"/>
  <c r="F320"/>
  <c r="H320"/>
  <c r="N320" s="1"/>
  <c r="J320"/>
  <c r="K320"/>
  <c r="L320"/>
  <c r="M320"/>
  <c r="O320"/>
  <c r="P320"/>
  <c r="D321"/>
  <c r="F321"/>
  <c r="H321" s="1"/>
  <c r="J321"/>
  <c r="K321"/>
  <c r="L321"/>
  <c r="M321"/>
  <c r="N321"/>
  <c r="O321"/>
  <c r="P321"/>
  <c r="D322"/>
  <c r="F322"/>
  <c r="H322" s="1"/>
  <c r="J322"/>
  <c r="K322"/>
  <c r="L322"/>
  <c r="M322"/>
  <c r="O322"/>
  <c r="P322"/>
  <c r="D323"/>
  <c r="F323"/>
  <c r="H323" s="1"/>
  <c r="N323" s="1"/>
  <c r="J323"/>
  <c r="K323"/>
  <c r="L323"/>
  <c r="M323"/>
  <c r="O323"/>
  <c r="P323"/>
  <c r="D324"/>
  <c r="F324"/>
  <c r="H324"/>
  <c r="N324" s="1"/>
  <c r="J324"/>
  <c r="K324"/>
  <c r="L324"/>
  <c r="M324"/>
  <c r="O324"/>
  <c r="P324"/>
  <c r="D325"/>
  <c r="F325"/>
  <c r="H325" s="1"/>
  <c r="J325"/>
  <c r="K325"/>
  <c r="L325"/>
  <c r="M325"/>
  <c r="N325"/>
  <c r="O325"/>
  <c r="P325"/>
  <c r="D326"/>
  <c r="F326"/>
  <c r="H326" s="1"/>
  <c r="J326"/>
  <c r="K326"/>
  <c r="L326"/>
  <c r="M326"/>
  <c r="O326"/>
  <c r="P326"/>
  <c r="D327"/>
  <c r="F327"/>
  <c r="H327" s="1"/>
  <c r="N327" s="1"/>
  <c r="J327"/>
  <c r="K327"/>
  <c r="L327"/>
  <c r="M327"/>
  <c r="O327"/>
  <c r="P327"/>
  <c r="D328"/>
  <c r="F328"/>
  <c r="H328"/>
  <c r="N328" s="1"/>
  <c r="J328"/>
  <c r="K328"/>
  <c r="L328"/>
  <c r="M328"/>
  <c r="O328"/>
  <c r="P328"/>
  <c r="D329"/>
  <c r="F329"/>
  <c r="H329" s="1"/>
  <c r="J329"/>
  <c r="K329"/>
  <c r="L329"/>
  <c r="M329"/>
  <c r="N329"/>
  <c r="O329"/>
  <c r="P329"/>
  <c r="D330"/>
  <c r="E330"/>
  <c r="K330"/>
  <c r="O330"/>
  <c r="G331"/>
  <c r="J331"/>
  <c r="K331"/>
  <c r="L331"/>
  <c r="M331"/>
  <c r="N331"/>
  <c r="C20" i="6" s="1"/>
  <c r="O331" i="10"/>
  <c r="P331"/>
  <c r="G332"/>
  <c r="J332"/>
  <c r="K332"/>
  <c r="L332"/>
  <c r="M332"/>
  <c r="N332"/>
  <c r="O332"/>
  <c r="P332"/>
  <c r="D333"/>
  <c r="G333"/>
  <c r="J333"/>
  <c r="K333"/>
  <c r="L333"/>
  <c r="M333"/>
  <c r="N333"/>
  <c r="O333"/>
  <c r="P333"/>
  <c r="G334"/>
  <c r="J334"/>
  <c r="K334"/>
  <c r="L334"/>
  <c r="M334"/>
  <c r="N334"/>
  <c r="O334"/>
  <c r="P334"/>
  <c r="G335"/>
  <c r="J335"/>
  <c r="K335"/>
  <c r="L335"/>
  <c r="M335"/>
  <c r="N335"/>
  <c r="O335"/>
  <c r="P335"/>
  <c r="G336"/>
  <c r="J336"/>
  <c r="K336"/>
  <c r="L336"/>
  <c r="M336"/>
  <c r="N336"/>
  <c r="O336"/>
  <c r="P336"/>
  <c r="G337"/>
  <c r="J337"/>
  <c r="K337"/>
  <c r="L337"/>
  <c r="M337"/>
  <c r="N337"/>
  <c r="O337"/>
  <c r="P337"/>
  <c r="G338"/>
  <c r="J338"/>
  <c r="K338"/>
  <c r="L338"/>
  <c r="M338"/>
  <c r="N338"/>
  <c r="O338"/>
  <c r="P338"/>
  <c r="G339"/>
  <c r="J339"/>
  <c r="K339"/>
  <c r="L339"/>
  <c r="M339"/>
  <c r="N339"/>
  <c r="O339"/>
  <c r="P339"/>
  <c r="G340"/>
  <c r="J340"/>
  <c r="K340"/>
  <c r="L340"/>
  <c r="M340"/>
  <c r="N340"/>
  <c r="O340"/>
  <c r="P340"/>
  <c r="G341"/>
  <c r="J341"/>
  <c r="K341"/>
  <c r="L341"/>
  <c r="M341"/>
  <c r="N341"/>
  <c r="O341"/>
  <c r="P341"/>
  <c r="G342"/>
  <c r="J342"/>
  <c r="K342"/>
  <c r="L342"/>
  <c r="M342"/>
  <c r="N342"/>
  <c r="O342"/>
  <c r="P342"/>
  <c r="G343"/>
  <c r="J343"/>
  <c r="K343"/>
  <c r="L343"/>
  <c r="M343"/>
  <c r="N343"/>
  <c r="O343"/>
  <c r="P343"/>
  <c r="H344"/>
  <c r="K344"/>
  <c r="L344"/>
  <c r="M344"/>
  <c r="N344"/>
  <c r="O344"/>
  <c r="P344"/>
  <c r="H345"/>
  <c r="J345" s="1"/>
  <c r="K345"/>
  <c r="L345"/>
  <c r="M345"/>
  <c r="N345"/>
  <c r="O345"/>
  <c r="P345"/>
  <c r="H346"/>
  <c r="J346" s="1"/>
  <c r="K346"/>
  <c r="L346"/>
  <c r="M346"/>
  <c r="N346"/>
  <c r="O346"/>
  <c r="P346"/>
  <c r="D20" i="6" s="1"/>
  <c r="H347" i="10"/>
  <c r="J347" s="1"/>
  <c r="K347"/>
  <c r="L347"/>
  <c r="M347"/>
  <c r="N347"/>
  <c r="O347"/>
  <c r="P347"/>
  <c r="H348"/>
  <c r="J348" s="1"/>
  <c r="K348"/>
  <c r="L348"/>
  <c r="M348"/>
  <c r="N348"/>
  <c r="O348"/>
  <c r="P348"/>
  <c r="H349"/>
  <c r="J349" s="1"/>
  <c r="K349"/>
  <c r="L349"/>
  <c r="M349"/>
  <c r="N349"/>
  <c r="O349"/>
  <c r="P349"/>
  <c r="H350"/>
  <c r="J350" s="1"/>
  <c r="K350"/>
  <c r="L350"/>
  <c r="M350"/>
  <c r="N350"/>
  <c r="O350"/>
  <c r="P350"/>
  <c r="H351"/>
  <c r="J351" s="1"/>
  <c r="K351"/>
  <c r="L351"/>
  <c r="M351"/>
  <c r="N351"/>
  <c r="O351"/>
  <c r="P351"/>
  <c r="H352"/>
  <c r="J352" s="1"/>
  <c r="K352"/>
  <c r="L352"/>
  <c r="M352"/>
  <c r="N352"/>
  <c r="O352"/>
  <c r="P352"/>
  <c r="H353"/>
  <c r="J353" s="1"/>
  <c r="K353"/>
  <c r="L353"/>
  <c r="M353"/>
  <c r="N353"/>
  <c r="O353"/>
  <c r="P353"/>
  <c r="H354"/>
  <c r="J354"/>
  <c r="K354"/>
  <c r="L354"/>
  <c r="M354"/>
  <c r="N354"/>
  <c r="O354"/>
  <c r="P354"/>
  <c r="H355"/>
  <c r="J355" s="1"/>
  <c r="K355"/>
  <c r="L355"/>
  <c r="D102" i="12" s="1"/>
  <c r="C102" s="1"/>
  <c r="M355" i="10"/>
  <c r="N355"/>
  <c r="O355"/>
  <c r="P355"/>
  <c r="H356"/>
  <c r="J356" s="1"/>
  <c r="K356"/>
  <c r="L356"/>
  <c r="M356"/>
  <c r="N356"/>
  <c r="O356"/>
  <c r="P356"/>
  <c r="H357"/>
  <c r="J357" s="1"/>
  <c r="K357"/>
  <c r="L357"/>
  <c r="M357"/>
  <c r="N357"/>
  <c r="O357"/>
  <c r="P357"/>
  <c r="H358"/>
  <c r="J358" s="1"/>
  <c r="K358"/>
  <c r="L358"/>
  <c r="M358"/>
  <c r="N358"/>
  <c r="O358"/>
  <c r="P358"/>
  <c r="H359"/>
  <c r="J359" s="1"/>
  <c r="K359"/>
  <c r="L359"/>
  <c r="M359"/>
  <c r="N359"/>
  <c r="O359"/>
  <c r="P359"/>
  <c r="H360"/>
  <c r="J360" s="1"/>
  <c r="K360"/>
  <c r="L360"/>
  <c r="M360"/>
  <c r="N360"/>
  <c r="O360"/>
  <c r="P360"/>
  <c r="H361"/>
  <c r="J361" s="1"/>
  <c r="K361"/>
  <c r="L361"/>
  <c r="M361"/>
  <c r="N361"/>
  <c r="O361"/>
  <c r="P361"/>
  <c r="H362"/>
  <c r="J362" s="1"/>
  <c r="K362"/>
  <c r="L362"/>
  <c r="M362"/>
  <c r="N362"/>
  <c r="O362"/>
  <c r="P362"/>
  <c r="H363"/>
  <c r="J363" s="1"/>
  <c r="K363"/>
  <c r="L363"/>
  <c r="M363"/>
  <c r="N363"/>
  <c r="O363"/>
  <c r="P363"/>
  <c r="H364"/>
  <c r="J364" s="1"/>
  <c r="K364"/>
  <c r="L364"/>
  <c r="M364"/>
  <c r="N364"/>
  <c r="O364"/>
  <c r="P364"/>
  <c r="H365"/>
  <c r="J365" s="1"/>
  <c r="K365"/>
  <c r="L365"/>
  <c r="M365"/>
  <c r="N365"/>
  <c r="O365"/>
  <c r="P365"/>
  <c r="H366"/>
  <c r="K366"/>
  <c r="L366"/>
  <c r="M366"/>
  <c r="N366"/>
  <c r="O366"/>
  <c r="P366"/>
  <c r="H367"/>
  <c r="J367" s="1"/>
  <c r="K367"/>
  <c r="L367"/>
  <c r="M367"/>
  <c r="N367"/>
  <c r="O367"/>
  <c r="P367"/>
  <c r="H368"/>
  <c r="J368" s="1"/>
  <c r="K368"/>
  <c r="L368"/>
  <c r="M368"/>
  <c r="N368"/>
  <c r="O368"/>
  <c r="P368"/>
  <c r="H369"/>
  <c r="J369" s="1"/>
  <c r="K369"/>
  <c r="L369"/>
  <c r="M369"/>
  <c r="N369"/>
  <c r="O369"/>
  <c r="P369"/>
  <c r="H370"/>
  <c r="J370" s="1"/>
  <c r="K370"/>
  <c r="L370"/>
  <c r="M370"/>
  <c r="N370"/>
  <c r="O370"/>
  <c r="P370"/>
  <c r="H371"/>
  <c r="J371"/>
  <c r="K371"/>
  <c r="L371"/>
  <c r="M371"/>
  <c r="N371"/>
  <c r="O371"/>
  <c r="P371"/>
  <c r="H372"/>
  <c r="J372" s="1"/>
  <c r="K372"/>
  <c r="L372"/>
  <c r="M372"/>
  <c r="N372"/>
  <c r="O372"/>
  <c r="P372"/>
  <c r="G373"/>
  <c r="J373"/>
  <c r="K373"/>
  <c r="L373"/>
  <c r="M373"/>
  <c r="N373"/>
  <c r="O373"/>
  <c r="P373"/>
  <c r="G374"/>
  <c r="J374"/>
  <c r="K374"/>
  <c r="L374"/>
  <c r="M374"/>
  <c r="N374"/>
  <c r="O374"/>
  <c r="P374"/>
  <c r="G375"/>
  <c r="J375"/>
  <c r="K375"/>
  <c r="L375"/>
  <c r="M375"/>
  <c r="N375"/>
  <c r="O375"/>
  <c r="P375"/>
  <c r="G376"/>
  <c r="J376"/>
  <c r="K376"/>
  <c r="L376"/>
  <c r="M376"/>
  <c r="N376"/>
  <c r="O376"/>
  <c r="P376"/>
  <c r="G377"/>
  <c r="J377"/>
  <c r="K377"/>
  <c r="L377"/>
  <c r="M377"/>
  <c r="N377"/>
  <c r="O377"/>
  <c r="P377"/>
  <c r="G378"/>
  <c r="J378"/>
  <c r="K378"/>
  <c r="L378"/>
  <c r="M378"/>
  <c r="N378"/>
  <c r="O378"/>
  <c r="P378"/>
  <c r="G379"/>
  <c r="J379"/>
  <c r="K379"/>
  <c r="L379"/>
  <c r="M379"/>
  <c r="N379"/>
  <c r="O379"/>
  <c r="P379"/>
  <c r="G380"/>
  <c r="J380"/>
  <c r="K380"/>
  <c r="L380"/>
  <c r="M380"/>
  <c r="N380"/>
  <c r="O380"/>
  <c r="P380"/>
  <c r="G381"/>
  <c r="J381"/>
  <c r="K381"/>
  <c r="L381"/>
  <c r="M381"/>
  <c r="N381"/>
  <c r="O381"/>
  <c r="P381"/>
  <c r="J382"/>
  <c r="K382"/>
  <c r="L382"/>
  <c r="M382"/>
  <c r="N382"/>
  <c r="O382"/>
  <c r="P382"/>
  <c r="G383"/>
  <c r="J383"/>
  <c r="K383"/>
  <c r="L383"/>
  <c r="M383"/>
  <c r="N383"/>
  <c r="O383"/>
  <c r="P383"/>
  <c r="G384"/>
  <c r="J384"/>
  <c r="K384"/>
  <c r="L384"/>
  <c r="M384"/>
  <c r="N384"/>
  <c r="O384"/>
  <c r="P384"/>
  <c r="G385"/>
  <c r="J385"/>
  <c r="K385"/>
  <c r="L385"/>
  <c r="M385"/>
  <c r="N385"/>
  <c r="O385"/>
  <c r="P385"/>
  <c r="G386"/>
  <c r="J386"/>
  <c r="K386"/>
  <c r="L386"/>
  <c r="M386"/>
  <c r="N386"/>
  <c r="O386"/>
  <c r="P386"/>
  <c r="J387"/>
  <c r="K387"/>
  <c r="L387"/>
  <c r="M387"/>
  <c r="N387"/>
  <c r="O387"/>
  <c r="P387"/>
  <c r="D388"/>
  <c r="E388"/>
  <c r="K388"/>
  <c r="O388"/>
  <c r="H389"/>
  <c r="J389"/>
  <c r="K389"/>
  <c r="L389"/>
  <c r="M389"/>
  <c r="O389"/>
  <c r="P389"/>
  <c r="D390"/>
  <c r="F390"/>
  <c r="H390" s="1"/>
  <c r="N390" s="1"/>
  <c r="J390"/>
  <c r="K390"/>
  <c r="B21" i="6" s="1"/>
  <c r="L390" i="10"/>
  <c r="M390"/>
  <c r="O390"/>
  <c r="P390"/>
  <c r="D391"/>
  <c r="F391"/>
  <c r="H391"/>
  <c r="J391"/>
  <c r="K391"/>
  <c r="L391"/>
  <c r="M391"/>
  <c r="N391"/>
  <c r="O391"/>
  <c r="P391"/>
  <c r="D392"/>
  <c r="F392"/>
  <c r="H392" s="1"/>
  <c r="J392"/>
  <c r="K392"/>
  <c r="L392"/>
  <c r="M392"/>
  <c r="O392"/>
  <c r="P392"/>
  <c r="D393"/>
  <c r="F393"/>
  <c r="H393"/>
  <c r="N393" s="1"/>
  <c r="J393"/>
  <c r="K393"/>
  <c r="L393"/>
  <c r="M393"/>
  <c r="O393"/>
  <c r="P393"/>
  <c r="D394"/>
  <c r="F394"/>
  <c r="H394" s="1"/>
  <c r="N394" s="1"/>
  <c r="J394"/>
  <c r="K394"/>
  <c r="L394"/>
  <c r="M394"/>
  <c r="O394"/>
  <c r="P394"/>
  <c r="D395"/>
  <c r="F395"/>
  <c r="H395"/>
  <c r="J395"/>
  <c r="K395"/>
  <c r="L395"/>
  <c r="M395"/>
  <c r="N395"/>
  <c r="O395"/>
  <c r="P395"/>
  <c r="D396"/>
  <c r="F396"/>
  <c r="H396" s="1"/>
  <c r="J396"/>
  <c r="K396"/>
  <c r="L396"/>
  <c r="M396"/>
  <c r="O396"/>
  <c r="P396"/>
  <c r="D397"/>
  <c r="F397"/>
  <c r="H397"/>
  <c r="N397" s="1"/>
  <c r="J397"/>
  <c r="K397"/>
  <c r="L397"/>
  <c r="M397"/>
  <c r="O397"/>
  <c r="P397"/>
  <c r="D398"/>
  <c r="F398"/>
  <c r="H398" s="1"/>
  <c r="N398" s="1"/>
  <c r="J398"/>
  <c r="K398"/>
  <c r="L398"/>
  <c r="M398"/>
  <c r="O398"/>
  <c r="P398"/>
  <c r="D399"/>
  <c r="F399"/>
  <c r="H399"/>
  <c r="J399"/>
  <c r="K399"/>
  <c r="L399"/>
  <c r="M399"/>
  <c r="N399"/>
  <c r="O399"/>
  <c r="P399"/>
  <c r="D400"/>
  <c r="F400"/>
  <c r="H400" s="1"/>
  <c r="J400"/>
  <c r="K400"/>
  <c r="L400"/>
  <c r="M400"/>
  <c r="O400"/>
  <c r="P400"/>
  <c r="D401"/>
  <c r="F401"/>
  <c r="H401"/>
  <c r="N401" s="1"/>
  <c r="J401"/>
  <c r="K401"/>
  <c r="L401"/>
  <c r="M401"/>
  <c r="O401"/>
  <c r="P401"/>
  <c r="D402"/>
  <c r="F402"/>
  <c r="H402" s="1"/>
  <c r="N402" s="1"/>
  <c r="J402"/>
  <c r="K402"/>
  <c r="L402"/>
  <c r="M402"/>
  <c r="O402"/>
  <c r="P402"/>
  <c r="D403"/>
  <c r="F403"/>
  <c r="H403"/>
  <c r="J403"/>
  <c r="K403"/>
  <c r="L403"/>
  <c r="M403"/>
  <c r="N403"/>
  <c r="O403"/>
  <c r="P403"/>
  <c r="D404"/>
  <c r="F404"/>
  <c r="H404" s="1"/>
  <c r="J404" s="1"/>
  <c r="K404"/>
  <c r="L404"/>
  <c r="M404"/>
  <c r="N404"/>
  <c r="O404"/>
  <c r="P404"/>
  <c r="D405"/>
  <c r="F405"/>
  <c r="H405"/>
  <c r="J405" s="1"/>
  <c r="K405"/>
  <c r="L405"/>
  <c r="M405"/>
  <c r="N405"/>
  <c r="O405"/>
  <c r="P405"/>
  <c r="D406"/>
  <c r="F406"/>
  <c r="H406" s="1"/>
  <c r="J406" s="1"/>
  <c r="K406"/>
  <c r="L406"/>
  <c r="M406"/>
  <c r="N406"/>
  <c r="O406"/>
  <c r="P406"/>
  <c r="D407"/>
  <c r="F407"/>
  <c r="H407"/>
  <c r="J407"/>
  <c r="K407"/>
  <c r="L407"/>
  <c r="M407"/>
  <c r="N407"/>
  <c r="O407"/>
  <c r="P407"/>
  <c r="H408"/>
  <c r="J408"/>
  <c r="K408"/>
  <c r="L408"/>
  <c r="M408"/>
  <c r="N408"/>
  <c r="O408"/>
  <c r="P408"/>
  <c r="F409"/>
  <c r="H409"/>
  <c r="J409"/>
  <c r="K409"/>
  <c r="L409"/>
  <c r="M409"/>
  <c r="O409"/>
  <c r="P409"/>
  <c r="F410"/>
  <c r="H410" s="1"/>
  <c r="J410" s="1"/>
  <c r="K410"/>
  <c r="L410"/>
  <c r="M410"/>
  <c r="N410"/>
  <c r="O410"/>
  <c r="P410"/>
  <c r="F411"/>
  <c r="H411" s="1"/>
  <c r="J411" s="1"/>
  <c r="K411"/>
  <c r="L411"/>
  <c r="M411"/>
  <c r="N411"/>
  <c r="O411"/>
  <c r="P411"/>
  <c r="F412"/>
  <c r="J412"/>
  <c r="K412"/>
  <c r="D105" i="12" s="1"/>
  <c r="L412" i="10"/>
  <c r="M412"/>
  <c r="N412"/>
  <c r="O412"/>
  <c r="P412"/>
  <c r="F413"/>
  <c r="J413"/>
  <c r="K413"/>
  <c r="L413"/>
  <c r="M413"/>
  <c r="N413"/>
  <c r="O413"/>
  <c r="P413"/>
  <c r="F414"/>
  <c r="J414"/>
  <c r="K414"/>
  <c r="L414"/>
  <c r="M414"/>
  <c r="N414"/>
  <c r="O414"/>
  <c r="E105" i="12" s="1"/>
  <c r="P414" i="10"/>
  <c r="F415"/>
  <c r="J415"/>
  <c r="K415"/>
  <c r="L415"/>
  <c r="M415"/>
  <c r="N415"/>
  <c r="O415"/>
  <c r="P415"/>
  <c r="D416"/>
  <c r="E416"/>
  <c r="K416"/>
  <c r="O416"/>
  <c r="H417"/>
  <c r="J417"/>
  <c r="K417"/>
  <c r="L417"/>
  <c r="M417"/>
  <c r="N417"/>
  <c r="O417"/>
  <c r="P417"/>
  <c r="D418"/>
  <c r="F418"/>
  <c r="H418" s="1"/>
  <c r="K418"/>
  <c r="L418"/>
  <c r="M418"/>
  <c r="N418"/>
  <c r="O418"/>
  <c r="P418"/>
  <c r="D419"/>
  <c r="F419"/>
  <c r="H419"/>
  <c r="N419" s="1"/>
  <c r="J419"/>
  <c r="K419"/>
  <c r="L419"/>
  <c r="M419"/>
  <c r="O419"/>
  <c r="P419"/>
  <c r="D420"/>
  <c r="F420"/>
  <c r="H420" s="1"/>
  <c r="N420" s="1"/>
  <c r="J420"/>
  <c r="K420"/>
  <c r="L420"/>
  <c r="M420"/>
  <c r="O420"/>
  <c r="P420"/>
  <c r="D421"/>
  <c r="F421"/>
  <c r="H421"/>
  <c r="J421"/>
  <c r="K421"/>
  <c r="L421"/>
  <c r="M421"/>
  <c r="N421"/>
  <c r="O421"/>
  <c r="P421"/>
  <c r="D422"/>
  <c r="F422"/>
  <c r="H422" s="1"/>
  <c r="J422"/>
  <c r="K422"/>
  <c r="L422"/>
  <c r="M422"/>
  <c r="O422"/>
  <c r="P422"/>
  <c r="D423"/>
  <c r="F423"/>
  <c r="H423"/>
  <c r="N423" s="1"/>
  <c r="J423"/>
  <c r="K423"/>
  <c r="L423"/>
  <c r="M423"/>
  <c r="O423"/>
  <c r="P423"/>
  <c r="D424"/>
  <c r="F424"/>
  <c r="H424" s="1"/>
  <c r="N424" s="1"/>
  <c r="J424"/>
  <c r="K424"/>
  <c r="L424"/>
  <c r="M424"/>
  <c r="O424"/>
  <c r="P424"/>
  <c r="D425"/>
  <c r="F425"/>
  <c r="H425"/>
  <c r="J425"/>
  <c r="K425"/>
  <c r="L425"/>
  <c r="M425"/>
  <c r="N425"/>
  <c r="O425"/>
  <c r="P425"/>
  <c r="D426"/>
  <c r="F426"/>
  <c r="H426" s="1"/>
  <c r="N426" s="1"/>
  <c r="J426"/>
  <c r="K426"/>
  <c r="L426"/>
  <c r="M426"/>
  <c r="O426"/>
  <c r="P426"/>
  <c r="D427"/>
  <c r="F427"/>
  <c r="H427"/>
  <c r="J427"/>
  <c r="K427"/>
  <c r="L427"/>
  <c r="M427"/>
  <c r="O427"/>
  <c r="P427"/>
  <c r="D428"/>
  <c r="F428"/>
  <c r="H428" s="1"/>
  <c r="N428" s="1"/>
  <c r="J428"/>
  <c r="K428"/>
  <c r="L428"/>
  <c r="M428"/>
  <c r="O428"/>
  <c r="P428"/>
  <c r="D429"/>
  <c r="F429"/>
  <c r="H429"/>
  <c r="J429"/>
  <c r="K429"/>
  <c r="L429"/>
  <c r="M429"/>
  <c r="N429"/>
  <c r="O429"/>
  <c r="P429"/>
  <c r="D430"/>
  <c r="F430"/>
  <c r="H430" s="1"/>
  <c r="N430" s="1"/>
  <c r="J430"/>
  <c r="K430"/>
  <c r="L430"/>
  <c r="M430"/>
  <c r="O430"/>
  <c r="P430"/>
  <c r="D431"/>
  <c r="E431"/>
  <c r="K431"/>
  <c r="O431"/>
  <c r="H432"/>
  <c r="J432"/>
  <c r="K432"/>
  <c r="L432"/>
  <c r="M432"/>
  <c r="N432"/>
  <c r="O432"/>
  <c r="P432"/>
  <c r="D433"/>
  <c r="F433"/>
  <c r="H433" s="1"/>
  <c r="J433"/>
  <c r="K433"/>
  <c r="L433"/>
  <c r="M433"/>
  <c r="O433"/>
  <c r="P433"/>
  <c r="D434"/>
  <c r="F434"/>
  <c r="H434" s="1"/>
  <c r="N434" s="1"/>
  <c r="J434"/>
  <c r="K434"/>
  <c r="L434"/>
  <c r="M434"/>
  <c r="O434"/>
  <c r="P434"/>
  <c r="D435"/>
  <c r="F435"/>
  <c r="H435"/>
  <c r="N435" s="1"/>
  <c r="J435"/>
  <c r="K435"/>
  <c r="L435"/>
  <c r="M435"/>
  <c r="O435"/>
  <c r="P435"/>
  <c r="D436"/>
  <c r="F436"/>
  <c r="H436" s="1"/>
  <c r="J436"/>
  <c r="K436"/>
  <c r="L436"/>
  <c r="M436"/>
  <c r="N436"/>
  <c r="O436"/>
  <c r="P436"/>
  <c r="D437"/>
  <c r="F437"/>
  <c r="H437" s="1"/>
  <c r="J437" s="1"/>
  <c r="K437"/>
  <c r="L437"/>
  <c r="M437"/>
  <c r="N437"/>
  <c r="O437"/>
  <c r="P437"/>
  <c r="D438"/>
  <c r="F438"/>
  <c r="H438" s="1"/>
  <c r="J438" s="1"/>
  <c r="K438"/>
  <c r="L438"/>
  <c r="M438"/>
  <c r="N438"/>
  <c r="O438"/>
  <c r="P438"/>
  <c r="D439"/>
  <c r="F439"/>
  <c r="H439"/>
  <c r="N439" s="1"/>
  <c r="J439"/>
  <c r="K439"/>
  <c r="L439"/>
  <c r="M439"/>
  <c r="O439"/>
  <c r="P439"/>
  <c r="D440"/>
  <c r="F440"/>
  <c r="H440" s="1"/>
  <c r="N440" s="1"/>
  <c r="J440"/>
  <c r="K440"/>
  <c r="L440"/>
  <c r="M440"/>
  <c r="O440"/>
  <c r="P440"/>
  <c r="D441"/>
  <c r="F441"/>
  <c r="H441" s="1"/>
  <c r="K441"/>
  <c r="L441"/>
  <c r="M441"/>
  <c r="N441"/>
  <c r="O441"/>
  <c r="P441"/>
  <c r="D442"/>
  <c r="F442"/>
  <c r="H442" s="1"/>
  <c r="J442" s="1"/>
  <c r="K442"/>
  <c r="L442"/>
  <c r="M442"/>
  <c r="N442"/>
  <c r="O442"/>
  <c r="P442"/>
  <c r="F443"/>
  <c r="J443"/>
  <c r="K443"/>
  <c r="L443"/>
  <c r="M443"/>
  <c r="N443"/>
  <c r="O443"/>
  <c r="P443"/>
  <c r="F444"/>
  <c r="H444"/>
  <c r="J444"/>
  <c r="K444"/>
  <c r="L444"/>
  <c r="M444"/>
  <c r="N444"/>
  <c r="O444"/>
  <c r="P444"/>
  <c r="D445"/>
  <c r="F445"/>
  <c r="H445" s="1"/>
  <c r="J445" s="1"/>
  <c r="K445"/>
  <c r="L445"/>
  <c r="M445"/>
  <c r="N445"/>
  <c r="O445"/>
  <c r="P445"/>
  <c r="D446"/>
  <c r="F446"/>
  <c r="H446"/>
  <c r="J446" s="1"/>
  <c r="K446"/>
  <c r="L446"/>
  <c r="M446"/>
  <c r="N446"/>
  <c r="O446"/>
  <c r="P446"/>
  <c r="D447"/>
  <c r="E447"/>
  <c r="K447"/>
  <c r="O447"/>
  <c r="H448"/>
  <c r="K448"/>
  <c r="L448"/>
  <c r="M448"/>
  <c r="N448"/>
  <c r="O448"/>
  <c r="P448"/>
  <c r="D449"/>
  <c r="H449"/>
  <c r="N449" s="1"/>
  <c r="J449"/>
  <c r="K449"/>
  <c r="L449"/>
  <c r="M449"/>
  <c r="O449"/>
  <c r="P449"/>
  <c r="D450"/>
  <c r="H450"/>
  <c r="J450"/>
  <c r="K450"/>
  <c r="L450"/>
  <c r="M450"/>
  <c r="N450"/>
  <c r="O450"/>
  <c r="P450"/>
  <c r="D451"/>
  <c r="H451"/>
  <c r="N451" s="1"/>
  <c r="E174" i="12" s="1"/>
  <c r="J451" i="10"/>
  <c r="K451"/>
  <c r="L451"/>
  <c r="M451"/>
  <c r="O451"/>
  <c r="P451"/>
  <c r="D452"/>
  <c r="H452"/>
  <c r="N452" s="1"/>
  <c r="J452"/>
  <c r="K452"/>
  <c r="L452"/>
  <c r="M452"/>
  <c r="O452"/>
  <c r="P452"/>
  <c r="D453"/>
  <c r="H453"/>
  <c r="N453" s="1"/>
  <c r="J453"/>
  <c r="K453"/>
  <c r="L453"/>
  <c r="M453"/>
  <c r="O453"/>
  <c r="P453"/>
  <c r="D454"/>
  <c r="H454"/>
  <c r="J454"/>
  <c r="K454"/>
  <c r="L454"/>
  <c r="M454"/>
  <c r="N454"/>
  <c r="O454"/>
  <c r="P454"/>
  <c r="D455"/>
  <c r="H455"/>
  <c r="N455" s="1"/>
  <c r="J455"/>
  <c r="K455"/>
  <c r="L455"/>
  <c r="M455"/>
  <c r="O455"/>
  <c r="P455"/>
  <c r="D456"/>
  <c r="H456"/>
  <c r="J456"/>
  <c r="K456"/>
  <c r="L456"/>
  <c r="M456"/>
  <c r="O456"/>
  <c r="P456"/>
  <c r="D457"/>
  <c r="H457"/>
  <c r="N457" s="1"/>
  <c r="J457"/>
  <c r="K457"/>
  <c r="L457"/>
  <c r="M457"/>
  <c r="O457"/>
  <c r="P457"/>
  <c r="D458"/>
  <c r="H458"/>
  <c r="J458"/>
  <c r="K458"/>
  <c r="L458"/>
  <c r="M458"/>
  <c r="N458"/>
  <c r="O458"/>
  <c r="P458"/>
  <c r="D459"/>
  <c r="H459"/>
  <c r="N459" s="1"/>
  <c r="J459"/>
  <c r="K459"/>
  <c r="L459"/>
  <c r="M459"/>
  <c r="O459"/>
  <c r="P459"/>
  <c r="D460"/>
  <c r="E460"/>
  <c r="K460"/>
  <c r="O460"/>
  <c r="H461"/>
  <c r="J461"/>
  <c r="K461"/>
  <c r="L461"/>
  <c r="M461"/>
  <c r="N461"/>
  <c r="O461"/>
  <c r="P461"/>
  <c r="D462"/>
  <c r="F462"/>
  <c r="H462" s="1"/>
  <c r="J462"/>
  <c r="K462"/>
  <c r="L462"/>
  <c r="M462"/>
  <c r="N462"/>
  <c r="O462"/>
  <c r="P462"/>
  <c r="D463"/>
  <c r="F463"/>
  <c r="H463" s="1"/>
  <c r="J463"/>
  <c r="K463"/>
  <c r="L463"/>
  <c r="M463"/>
  <c r="O463"/>
  <c r="P463"/>
  <c r="D464"/>
  <c r="F464"/>
  <c r="H464" s="1"/>
  <c r="J464"/>
  <c r="K464"/>
  <c r="L464"/>
  <c r="M464"/>
  <c r="O464"/>
  <c r="P464"/>
  <c r="D465"/>
  <c r="F465"/>
  <c r="H465" s="1"/>
  <c r="J465"/>
  <c r="K465"/>
  <c r="L465"/>
  <c r="N465"/>
  <c r="O465"/>
  <c r="P465"/>
  <c r="D466"/>
  <c r="F466"/>
  <c r="H466" s="1"/>
  <c r="N466" s="1"/>
  <c r="J466"/>
  <c r="K466"/>
  <c r="L466"/>
  <c r="M466"/>
  <c r="O466"/>
  <c r="P466"/>
  <c r="D467"/>
  <c r="F467"/>
  <c r="H467" s="1"/>
  <c r="N467" s="1"/>
  <c r="J467"/>
  <c r="K467"/>
  <c r="L467"/>
  <c r="M467"/>
  <c r="O467"/>
  <c r="P467"/>
  <c r="D468"/>
  <c r="F468"/>
  <c r="H468" s="1"/>
  <c r="N468" s="1"/>
  <c r="J468"/>
  <c r="K468"/>
  <c r="L468"/>
  <c r="M468"/>
  <c r="O468"/>
  <c r="P468"/>
  <c r="D469"/>
  <c r="F469"/>
  <c r="H469"/>
  <c r="N469" s="1"/>
  <c r="J469"/>
  <c r="K469"/>
  <c r="L469"/>
  <c r="M469"/>
  <c r="O469"/>
  <c r="P469"/>
  <c r="D470"/>
  <c r="F470"/>
  <c r="H470" s="1"/>
  <c r="J470"/>
  <c r="K470"/>
  <c r="L470"/>
  <c r="M470"/>
  <c r="N470"/>
  <c r="O470"/>
  <c r="P470"/>
  <c r="D471"/>
  <c r="F471"/>
  <c r="H471" s="1"/>
  <c r="N471" s="1"/>
  <c r="J471"/>
  <c r="K471"/>
  <c r="L471"/>
  <c r="M471"/>
  <c r="O471"/>
  <c r="P471"/>
  <c r="D472"/>
  <c r="F472"/>
  <c r="H472" s="1"/>
  <c r="N472" s="1"/>
  <c r="J472"/>
  <c r="K472"/>
  <c r="L472"/>
  <c r="M472"/>
  <c r="O472"/>
  <c r="P472"/>
  <c r="D473"/>
  <c r="F473"/>
  <c r="H473"/>
  <c r="N473" s="1"/>
  <c r="J473"/>
  <c r="K473"/>
  <c r="L473"/>
  <c r="M473"/>
  <c r="O473"/>
  <c r="P473"/>
  <c r="D474"/>
  <c r="F474"/>
  <c r="H474" s="1"/>
  <c r="C442" i="2" s="1"/>
  <c r="J474" i="10"/>
  <c r="K474"/>
  <c r="L474"/>
  <c r="M474"/>
  <c r="O474"/>
  <c r="P474"/>
  <c r="D475"/>
  <c r="F475"/>
  <c r="H475" s="1"/>
  <c r="N475" s="1"/>
  <c r="J475"/>
  <c r="K475"/>
  <c r="L475"/>
  <c r="M475"/>
  <c r="O475"/>
  <c r="P475"/>
  <c r="D476"/>
  <c r="E476"/>
  <c r="K476"/>
  <c r="O476"/>
  <c r="H477"/>
  <c r="H476" s="1"/>
  <c r="K477"/>
  <c r="L477"/>
  <c r="M477"/>
  <c r="N477"/>
  <c r="O477"/>
  <c r="P477"/>
  <c r="D478"/>
  <c r="E478"/>
  <c r="K478"/>
  <c r="O478"/>
  <c r="H479"/>
  <c r="J479"/>
  <c r="K479"/>
  <c r="L479"/>
  <c r="M479"/>
  <c r="N479"/>
  <c r="O479"/>
  <c r="P479"/>
  <c r="D480"/>
  <c r="F480"/>
  <c r="H480" s="1"/>
  <c r="K480"/>
  <c r="L480"/>
  <c r="M480"/>
  <c r="N480"/>
  <c r="O480"/>
  <c r="P480"/>
  <c r="D481"/>
  <c r="F481"/>
  <c r="H481" s="1"/>
  <c r="J481"/>
  <c r="K481"/>
  <c r="L481"/>
  <c r="M481"/>
  <c r="N481"/>
  <c r="O481"/>
  <c r="P481"/>
  <c r="D482"/>
  <c r="F482"/>
  <c r="H482" s="1"/>
  <c r="K482"/>
  <c r="L482"/>
  <c r="M482"/>
  <c r="N482"/>
  <c r="O482"/>
  <c r="P482"/>
  <c r="D483"/>
  <c r="F483"/>
  <c r="H483" s="1"/>
  <c r="J483"/>
  <c r="K483"/>
  <c r="L483"/>
  <c r="M483"/>
  <c r="O483"/>
  <c r="P483"/>
  <c r="D484"/>
  <c r="F484"/>
  <c r="H484" s="1"/>
  <c r="N484" s="1"/>
  <c r="J484"/>
  <c r="K484"/>
  <c r="L484"/>
  <c r="M484"/>
  <c r="O484"/>
  <c r="P484"/>
  <c r="D485"/>
  <c r="F485"/>
  <c r="H485" s="1"/>
  <c r="J485"/>
  <c r="K485"/>
  <c r="L485"/>
  <c r="M485"/>
  <c r="N485"/>
  <c r="O485"/>
  <c r="P485"/>
  <c r="D486"/>
  <c r="F486"/>
  <c r="H486" s="1"/>
  <c r="J486"/>
  <c r="K486"/>
  <c r="L486"/>
  <c r="M486"/>
  <c r="O486"/>
  <c r="P486"/>
  <c r="D487"/>
  <c r="F487"/>
  <c r="H487" s="1"/>
  <c r="J487"/>
  <c r="K487"/>
  <c r="L487"/>
  <c r="M487"/>
  <c r="O487"/>
  <c r="P487"/>
  <c r="D488"/>
  <c r="F488"/>
  <c r="H488" s="1"/>
  <c r="N488" s="1"/>
  <c r="J488"/>
  <c r="K488"/>
  <c r="L488"/>
  <c r="M488"/>
  <c r="O488"/>
  <c r="P488"/>
  <c r="D489"/>
  <c r="F489"/>
  <c r="H489" s="1"/>
  <c r="J489"/>
  <c r="K489"/>
  <c r="L489"/>
  <c r="M489"/>
  <c r="N489"/>
  <c r="O489"/>
  <c r="P489"/>
  <c r="D490"/>
  <c r="F490"/>
  <c r="H490" s="1"/>
  <c r="N490" s="1"/>
  <c r="J490"/>
  <c r="K490"/>
  <c r="L490"/>
  <c r="M490"/>
  <c r="O490"/>
  <c r="P490"/>
  <c r="D491"/>
  <c r="F491"/>
  <c r="H491" s="1"/>
  <c r="N491" s="1"/>
  <c r="J491"/>
  <c r="K491"/>
  <c r="L491"/>
  <c r="M491"/>
  <c r="O491"/>
  <c r="P491"/>
  <c r="D492"/>
  <c r="F492"/>
  <c r="H492" s="1"/>
  <c r="N492" s="1"/>
  <c r="J492"/>
  <c r="K492"/>
  <c r="L492"/>
  <c r="M492"/>
  <c r="O492"/>
  <c r="P492"/>
  <c r="D493"/>
  <c r="F493"/>
  <c r="H493" s="1"/>
  <c r="J493"/>
  <c r="K493"/>
  <c r="L493"/>
  <c r="M493"/>
  <c r="N493"/>
  <c r="O493"/>
  <c r="P493"/>
  <c r="D494"/>
  <c r="J494"/>
  <c r="K494"/>
  <c r="L494"/>
  <c r="M494"/>
  <c r="N494"/>
  <c r="O494"/>
  <c r="P494"/>
  <c r="D495"/>
  <c r="J495"/>
  <c r="K495"/>
  <c r="L495"/>
  <c r="M495"/>
  <c r="N495"/>
  <c r="O495"/>
  <c r="P495"/>
  <c r="D496"/>
  <c r="J496"/>
  <c r="K496"/>
  <c r="L496"/>
  <c r="M496"/>
  <c r="N496"/>
  <c r="O496"/>
  <c r="P496"/>
  <c r="D497"/>
  <c r="J497"/>
  <c r="K497"/>
  <c r="L497"/>
  <c r="M497"/>
  <c r="N497"/>
  <c r="O497"/>
  <c r="P497"/>
  <c r="D498"/>
  <c r="F498"/>
  <c r="H498" s="1"/>
  <c r="J498"/>
  <c r="K498"/>
  <c r="L498"/>
  <c r="M498"/>
  <c r="N498"/>
  <c r="O498"/>
  <c r="D499"/>
  <c r="F499"/>
  <c r="H499" s="1"/>
  <c r="P499" s="1"/>
  <c r="J499"/>
  <c r="K499"/>
  <c r="L499"/>
  <c r="M499"/>
  <c r="N499"/>
  <c r="O499"/>
  <c r="D500"/>
  <c r="F500"/>
  <c r="H500" s="1"/>
  <c r="P500" s="1"/>
  <c r="J500"/>
  <c r="K500"/>
  <c r="L500"/>
  <c r="M500"/>
  <c r="N500"/>
  <c r="O500"/>
  <c r="D501"/>
  <c r="F501"/>
  <c r="H501" s="1"/>
  <c r="P501" s="1"/>
  <c r="J501"/>
  <c r="K501"/>
  <c r="L501"/>
  <c r="M501"/>
  <c r="N501"/>
  <c r="O501"/>
  <c r="D502"/>
  <c r="F502"/>
  <c r="H502" s="1"/>
  <c r="J502"/>
  <c r="K502"/>
  <c r="L502"/>
  <c r="M502"/>
  <c r="N502"/>
  <c r="O502"/>
  <c r="H503"/>
  <c r="J503"/>
  <c r="K503"/>
  <c r="L503"/>
  <c r="M503"/>
  <c r="O503"/>
  <c r="P503"/>
  <c r="D504"/>
  <c r="F504"/>
  <c r="H504" s="1"/>
  <c r="N504" s="1"/>
  <c r="J504"/>
  <c r="K504"/>
  <c r="L504"/>
  <c r="M504"/>
  <c r="O504"/>
  <c r="P504"/>
  <c r="F505"/>
  <c r="H505"/>
  <c r="N505" s="1"/>
  <c r="J505"/>
  <c r="K505"/>
  <c r="L505"/>
  <c r="M505"/>
  <c r="O505"/>
  <c r="P505"/>
  <c r="D506"/>
  <c r="E506"/>
  <c r="K506"/>
  <c r="O506"/>
  <c r="H507"/>
  <c r="J507"/>
  <c r="K507"/>
  <c r="L507"/>
  <c r="M507"/>
  <c r="O507"/>
  <c r="P507"/>
  <c r="F508"/>
  <c r="H508" s="1"/>
  <c r="J508"/>
  <c r="K508"/>
  <c r="L508"/>
  <c r="M508"/>
  <c r="O508"/>
  <c r="P508"/>
  <c r="F509"/>
  <c r="H509" s="1"/>
  <c r="C523" i="2" s="1"/>
  <c r="J509" i="10"/>
  <c r="K509"/>
  <c r="L509"/>
  <c r="M509"/>
  <c r="O509"/>
  <c r="P509"/>
  <c r="H510"/>
  <c r="J510"/>
  <c r="K510"/>
  <c r="L510"/>
  <c r="M510"/>
  <c r="N510"/>
  <c r="O510"/>
  <c r="P510"/>
  <c r="D511"/>
  <c r="E511"/>
  <c r="K511"/>
  <c r="O511"/>
  <c r="H512"/>
  <c r="J512"/>
  <c r="K512"/>
  <c r="L512"/>
  <c r="M512"/>
  <c r="N512"/>
  <c r="O512"/>
  <c r="D513"/>
  <c r="F513"/>
  <c r="H513" s="1"/>
  <c r="C543" i="2" s="1"/>
  <c r="J513" i="10"/>
  <c r="K513"/>
  <c r="L513"/>
  <c r="M513"/>
  <c r="N513"/>
  <c r="O513"/>
  <c r="D514"/>
  <c r="E514"/>
  <c r="K514"/>
  <c r="O514"/>
  <c r="H515"/>
  <c r="J515"/>
  <c r="K515"/>
  <c r="D23" i="12" s="1"/>
  <c r="L515" i="10"/>
  <c r="M515"/>
  <c r="N515"/>
  <c r="O515"/>
  <c r="P515"/>
  <c r="D516"/>
  <c r="F516"/>
  <c r="H516"/>
  <c r="J516"/>
  <c r="K516"/>
  <c r="L516"/>
  <c r="M516"/>
  <c r="O516"/>
  <c r="P516"/>
  <c r="D517"/>
  <c r="F517"/>
  <c r="H517" s="1"/>
  <c r="N517" s="1"/>
  <c r="J517"/>
  <c r="K517"/>
  <c r="L517"/>
  <c r="M517"/>
  <c r="O517"/>
  <c r="P517"/>
  <c r="D518"/>
  <c r="F518"/>
  <c r="H518" s="1"/>
  <c r="N518" s="1"/>
  <c r="J518"/>
  <c r="K518"/>
  <c r="L518"/>
  <c r="M518"/>
  <c r="O518"/>
  <c r="P518"/>
  <c r="D519"/>
  <c r="F519"/>
  <c r="H519" s="1"/>
  <c r="N519" s="1"/>
  <c r="J519"/>
  <c r="K519"/>
  <c r="L519"/>
  <c r="M519"/>
  <c r="O519"/>
  <c r="P519"/>
  <c r="D520"/>
  <c r="F520"/>
  <c r="H520"/>
  <c r="J520"/>
  <c r="K520"/>
  <c r="L520"/>
  <c r="M520"/>
  <c r="O520"/>
  <c r="P520"/>
  <c r="D521"/>
  <c r="F521"/>
  <c r="H521" s="1"/>
  <c r="N521" s="1"/>
  <c r="J521"/>
  <c r="K521"/>
  <c r="L521"/>
  <c r="M521"/>
  <c r="O521"/>
  <c r="P521"/>
  <c r="D522"/>
  <c r="F522"/>
  <c r="H522" s="1"/>
  <c r="J522"/>
  <c r="K522"/>
  <c r="L522"/>
  <c r="M522"/>
  <c r="O522"/>
  <c r="P522"/>
  <c r="D523"/>
  <c r="F523"/>
  <c r="H523" s="1"/>
  <c r="N523" s="1"/>
  <c r="J523"/>
  <c r="K523"/>
  <c r="L523"/>
  <c r="M523"/>
  <c r="O523"/>
  <c r="P523"/>
  <c r="D524"/>
  <c r="F524"/>
  <c r="H524"/>
  <c r="N524" s="1"/>
  <c r="J524"/>
  <c r="K524"/>
  <c r="L524"/>
  <c r="M524"/>
  <c r="O524"/>
  <c r="P524"/>
  <c r="D525"/>
  <c r="E525"/>
  <c r="K525"/>
  <c r="O525"/>
  <c r="H526"/>
  <c r="J526"/>
  <c r="K526"/>
  <c r="L526"/>
  <c r="M526"/>
  <c r="N526"/>
  <c r="O526"/>
  <c r="P526"/>
  <c r="D527"/>
  <c r="F527"/>
  <c r="H527"/>
  <c r="P527" s="1"/>
  <c r="J527"/>
  <c r="K527"/>
  <c r="L527"/>
  <c r="M527"/>
  <c r="N527"/>
  <c r="O527"/>
  <c r="D528"/>
  <c r="F528"/>
  <c r="H528" s="1"/>
  <c r="J528"/>
  <c r="K528"/>
  <c r="L528"/>
  <c r="M528"/>
  <c r="N528"/>
  <c r="O528"/>
  <c r="P528"/>
  <c r="D529"/>
  <c r="F529"/>
  <c r="H529"/>
  <c r="P529" s="1"/>
  <c r="J529"/>
  <c r="K529"/>
  <c r="L529"/>
  <c r="M529"/>
  <c r="N529"/>
  <c r="O529"/>
  <c r="D530"/>
  <c r="F530"/>
  <c r="H530" s="1"/>
  <c r="J530"/>
  <c r="K530"/>
  <c r="L530"/>
  <c r="M530"/>
  <c r="N530"/>
  <c r="O530"/>
  <c r="P530"/>
  <c r="D531"/>
  <c r="E531"/>
  <c r="K531"/>
  <c r="O531"/>
  <c r="H532"/>
  <c r="J532"/>
  <c r="K532"/>
  <c r="L532"/>
  <c r="M532"/>
  <c r="N532"/>
  <c r="O532"/>
  <c r="P532"/>
  <c r="D533"/>
  <c r="F533"/>
  <c r="H533" s="1"/>
  <c r="J533"/>
  <c r="K533"/>
  <c r="L533"/>
  <c r="M533"/>
  <c r="O533"/>
  <c r="P533"/>
  <c r="D534"/>
  <c r="F534"/>
  <c r="H534" s="1"/>
  <c r="N534" s="1"/>
  <c r="J534"/>
  <c r="K534"/>
  <c r="L534"/>
  <c r="M534"/>
  <c r="O534"/>
  <c r="P534"/>
  <c r="D535"/>
  <c r="F535"/>
  <c r="H535"/>
  <c r="N535" s="1"/>
  <c r="J535"/>
  <c r="K535"/>
  <c r="L535"/>
  <c r="M535"/>
  <c r="O535"/>
  <c r="P535"/>
  <c r="D536"/>
  <c r="F536"/>
  <c r="H536" s="1"/>
  <c r="P536" s="1"/>
  <c r="J536"/>
  <c r="K536"/>
  <c r="L536"/>
  <c r="M536"/>
  <c r="N536"/>
  <c r="O536"/>
  <c r="D537"/>
  <c r="F537"/>
  <c r="H537" s="1"/>
  <c r="P537" s="1"/>
  <c r="J537"/>
  <c r="K537"/>
  <c r="L537"/>
  <c r="M537"/>
  <c r="N537"/>
  <c r="O537"/>
  <c r="D538"/>
  <c r="F538"/>
  <c r="H538" s="1"/>
  <c r="P538" s="1"/>
  <c r="J538"/>
  <c r="K538"/>
  <c r="L538"/>
  <c r="M538"/>
  <c r="N538"/>
  <c r="O538"/>
  <c r="D539"/>
  <c r="F539"/>
  <c r="H539" s="1"/>
  <c r="P539" s="1"/>
  <c r="J539"/>
  <c r="K539"/>
  <c r="L539"/>
  <c r="M539"/>
  <c r="N539"/>
  <c r="O539"/>
  <c r="D540"/>
  <c r="F540"/>
  <c r="H540" s="1"/>
  <c r="N540" s="1"/>
  <c r="J540"/>
  <c r="K540"/>
  <c r="L540"/>
  <c r="M540"/>
  <c r="O540"/>
  <c r="P540"/>
  <c r="D541"/>
  <c r="E541"/>
  <c r="K541"/>
  <c r="O541"/>
  <c r="H542"/>
  <c r="J542"/>
  <c r="K542"/>
  <c r="L542"/>
  <c r="M542"/>
  <c r="O542"/>
  <c r="P542"/>
  <c r="D543"/>
  <c r="F543"/>
  <c r="H543" s="1"/>
  <c r="N543" s="1"/>
  <c r="J543"/>
  <c r="K543"/>
  <c r="L543"/>
  <c r="M543"/>
  <c r="O543"/>
  <c r="P543"/>
  <c r="D544"/>
  <c r="F544"/>
  <c r="H544"/>
  <c r="P544" s="1"/>
  <c r="J544"/>
  <c r="K544"/>
  <c r="L544"/>
  <c r="M544"/>
  <c r="N544"/>
  <c r="O544"/>
  <c r="D545"/>
  <c r="F545"/>
  <c r="H545" s="1"/>
  <c r="J545"/>
  <c r="K545"/>
  <c r="L545"/>
  <c r="M545"/>
  <c r="N545"/>
  <c r="O545"/>
  <c r="P545"/>
  <c r="D546"/>
  <c r="F546"/>
  <c r="H546"/>
  <c r="P546" s="1"/>
  <c r="J546"/>
  <c r="K546"/>
  <c r="L546"/>
  <c r="M546"/>
  <c r="N546"/>
  <c r="O546"/>
  <c r="D547"/>
  <c r="F547"/>
  <c r="H547" s="1"/>
  <c r="J547"/>
  <c r="K547"/>
  <c r="L547"/>
  <c r="M547"/>
  <c r="N547"/>
  <c r="O547"/>
  <c r="P547"/>
  <c r="D548"/>
  <c r="F548"/>
  <c r="H548"/>
  <c r="P548" s="1"/>
  <c r="J548"/>
  <c r="K548"/>
  <c r="L548"/>
  <c r="M548"/>
  <c r="N548"/>
  <c r="O548"/>
  <c r="D549"/>
  <c r="F549"/>
  <c r="H549" s="1"/>
  <c r="J549"/>
  <c r="K549"/>
  <c r="L549"/>
  <c r="M549"/>
  <c r="N549"/>
  <c r="O549"/>
  <c r="P549"/>
  <c r="D550"/>
  <c r="F550"/>
  <c r="H550"/>
  <c r="P550" s="1"/>
  <c r="J550"/>
  <c r="K550"/>
  <c r="L550"/>
  <c r="M550"/>
  <c r="N550"/>
  <c r="O550"/>
  <c r="D551"/>
  <c r="E551"/>
  <c r="K551"/>
  <c r="O551"/>
  <c r="H552"/>
  <c r="J552"/>
  <c r="K552"/>
  <c r="L552"/>
  <c r="M552"/>
  <c r="N552"/>
  <c r="P552"/>
  <c r="D553"/>
  <c r="F553"/>
  <c r="H553" s="1"/>
  <c r="O553" s="1"/>
  <c r="J553"/>
  <c r="K553"/>
  <c r="L553"/>
  <c r="M553"/>
  <c r="N553"/>
  <c r="P553"/>
  <c r="D554"/>
  <c r="F554"/>
  <c r="H554" s="1"/>
  <c r="J554"/>
  <c r="K554"/>
  <c r="L554"/>
  <c r="M554"/>
  <c r="N554"/>
  <c r="P554"/>
  <c r="D555"/>
  <c r="F555"/>
  <c r="H555" s="1"/>
  <c r="J555"/>
  <c r="K555"/>
  <c r="L555"/>
  <c r="M555"/>
  <c r="N555"/>
  <c r="O555"/>
  <c r="P555"/>
  <c r="D556"/>
  <c r="F556"/>
  <c r="H556"/>
  <c r="O556" s="1"/>
  <c r="J556"/>
  <c r="K556"/>
  <c r="L556"/>
  <c r="M556"/>
  <c r="N556"/>
  <c r="P556"/>
  <c r="D557"/>
  <c r="F557"/>
  <c r="H557" s="1"/>
  <c r="O557" s="1"/>
  <c r="J557"/>
  <c r="K557"/>
  <c r="L557"/>
  <c r="M557"/>
  <c r="N557"/>
  <c r="P557"/>
  <c r="D558"/>
  <c r="F558"/>
  <c r="H558" s="1"/>
  <c r="O558" s="1"/>
  <c r="J558"/>
  <c r="K558"/>
  <c r="L558"/>
  <c r="M558"/>
  <c r="N558"/>
  <c r="P558"/>
  <c r="D559"/>
  <c r="F559"/>
  <c r="H559" s="1"/>
  <c r="J559" s="1"/>
  <c r="K559"/>
  <c r="L559"/>
  <c r="M559"/>
  <c r="N559"/>
  <c r="O559"/>
  <c r="P559"/>
  <c r="D560"/>
  <c r="F560"/>
  <c r="H560"/>
  <c r="K560"/>
  <c r="L560"/>
  <c r="M560"/>
  <c r="N560"/>
  <c r="O560"/>
  <c r="P560"/>
  <c r="D561"/>
  <c r="E561"/>
  <c r="K561"/>
  <c r="O561"/>
  <c r="H562"/>
  <c r="J562"/>
  <c r="K562"/>
  <c r="L562"/>
  <c r="M562"/>
  <c r="N562"/>
  <c r="O562"/>
  <c r="P562"/>
  <c r="F563"/>
  <c r="H563" s="1"/>
  <c r="J563"/>
  <c r="K563"/>
  <c r="L563"/>
  <c r="M563"/>
  <c r="N563"/>
  <c r="O563"/>
  <c r="P563"/>
  <c r="F564"/>
  <c r="H564"/>
  <c r="J564"/>
  <c r="K564"/>
  <c r="L564"/>
  <c r="M564"/>
  <c r="N564"/>
  <c r="O564"/>
  <c r="P564"/>
  <c r="F565"/>
  <c r="G565"/>
  <c r="J565"/>
  <c r="K565"/>
  <c r="L565"/>
  <c r="M565"/>
  <c r="N565"/>
  <c r="O565"/>
  <c r="P565"/>
  <c r="F566"/>
  <c r="H566" s="1"/>
  <c r="P566" s="1"/>
  <c r="J566"/>
  <c r="K566"/>
  <c r="L566"/>
  <c r="M566"/>
  <c r="N566"/>
  <c r="O566"/>
  <c r="F567"/>
  <c r="H567" s="1"/>
  <c r="J567"/>
  <c r="K567"/>
  <c r="L567"/>
  <c r="M567"/>
  <c r="N567"/>
  <c r="O567"/>
  <c r="F568"/>
  <c r="H568"/>
  <c r="P568" s="1"/>
  <c r="J568"/>
  <c r="K568"/>
  <c r="L568"/>
  <c r="M568"/>
  <c r="N568"/>
  <c r="O568"/>
  <c r="F569"/>
  <c r="H569"/>
  <c r="C665" i="2" s="1"/>
  <c r="J569" i="10"/>
  <c r="K569"/>
  <c r="L569"/>
  <c r="M569"/>
  <c r="N569"/>
  <c r="O569"/>
  <c r="D570"/>
  <c r="E570"/>
  <c r="K570"/>
  <c r="O570"/>
  <c r="H571"/>
  <c r="J571"/>
  <c r="K571"/>
  <c r="L571"/>
  <c r="M571"/>
  <c r="O571"/>
  <c r="P571"/>
  <c r="F572"/>
  <c r="H572" s="1"/>
  <c r="C686" i="2" s="1"/>
  <c r="J572" i="10"/>
  <c r="K572"/>
  <c r="L572"/>
  <c r="M572"/>
  <c r="N572"/>
  <c r="O572"/>
  <c r="P572"/>
  <c r="F573"/>
  <c r="H573"/>
  <c r="N573" s="1"/>
  <c r="J573"/>
  <c r="K573"/>
  <c r="L573"/>
  <c r="M573"/>
  <c r="O573"/>
  <c r="P573"/>
  <c r="F574"/>
  <c r="H574" s="1"/>
  <c r="J574"/>
  <c r="K574"/>
  <c r="L574"/>
  <c r="M574"/>
  <c r="O574"/>
  <c r="P574"/>
  <c r="D575"/>
  <c r="F575"/>
  <c r="H575" s="1"/>
  <c r="N575" s="1"/>
  <c r="J575"/>
  <c r="K575"/>
  <c r="L575"/>
  <c r="M575"/>
  <c r="O575"/>
  <c r="P575"/>
  <c r="D576"/>
  <c r="F576"/>
  <c r="H576"/>
  <c r="J576"/>
  <c r="K576"/>
  <c r="L576"/>
  <c r="M576"/>
  <c r="N576"/>
  <c r="O576"/>
  <c r="D577"/>
  <c r="F577"/>
  <c r="H577" s="1"/>
  <c r="P577" s="1"/>
  <c r="J577"/>
  <c r="K577"/>
  <c r="L577"/>
  <c r="M577"/>
  <c r="N577"/>
  <c r="O577"/>
  <c r="D578"/>
  <c r="F578"/>
  <c r="H578" s="1"/>
  <c r="J578"/>
  <c r="K578"/>
  <c r="L578"/>
  <c r="M578"/>
  <c r="O578"/>
  <c r="P578"/>
  <c r="D579"/>
  <c r="E579"/>
  <c r="K579"/>
  <c r="O579"/>
  <c r="H580"/>
  <c r="J580"/>
  <c r="K580"/>
  <c r="L580"/>
  <c r="M580"/>
  <c r="O580"/>
  <c r="P580"/>
  <c r="D581"/>
  <c r="F581"/>
  <c r="H581"/>
  <c r="N581" s="1"/>
  <c r="J581"/>
  <c r="K581"/>
  <c r="L581"/>
  <c r="M581"/>
  <c r="O581"/>
  <c r="P581"/>
  <c r="F582"/>
  <c r="H582" s="1"/>
  <c r="N582" s="1"/>
  <c r="J582"/>
  <c r="K582"/>
  <c r="L582"/>
  <c r="M582"/>
  <c r="O582"/>
  <c r="P582"/>
  <c r="D583"/>
  <c r="F583"/>
  <c r="H583" s="1"/>
  <c r="J583"/>
  <c r="K583"/>
  <c r="L583"/>
  <c r="M583"/>
  <c r="N583"/>
  <c r="O583"/>
  <c r="P583"/>
  <c r="F584"/>
  <c r="H584"/>
  <c r="C714" i="2" s="1"/>
  <c r="J584" i="10"/>
  <c r="K584"/>
  <c r="L584"/>
  <c r="M584"/>
  <c r="O584"/>
  <c r="P584"/>
  <c r="D585"/>
  <c r="E585"/>
  <c r="K585"/>
  <c r="O585"/>
  <c r="H586"/>
  <c r="J586"/>
  <c r="K586"/>
  <c r="L586"/>
  <c r="M586"/>
  <c r="O586"/>
  <c r="P586"/>
  <c r="F587"/>
  <c r="H587" s="1"/>
  <c r="N587" s="1"/>
  <c r="J587"/>
  <c r="K587"/>
  <c r="L587"/>
  <c r="M587"/>
  <c r="O587"/>
  <c r="P587"/>
  <c r="F588"/>
  <c r="H588" s="1"/>
  <c r="N588" s="1"/>
  <c r="J588"/>
  <c r="K588"/>
  <c r="L588"/>
  <c r="M588"/>
  <c r="O588"/>
  <c r="P588"/>
  <c r="F589"/>
  <c r="H589"/>
  <c r="J589"/>
  <c r="K589"/>
  <c r="L589"/>
  <c r="M589"/>
  <c r="N589"/>
  <c r="O589"/>
  <c r="P589"/>
  <c r="F590"/>
  <c r="H590"/>
  <c r="N590" s="1"/>
  <c r="J590"/>
  <c r="K590"/>
  <c r="L590"/>
  <c r="M590"/>
  <c r="O590"/>
  <c r="P590"/>
  <c r="F591"/>
  <c r="H591" s="1"/>
  <c r="N591" s="1"/>
  <c r="J591"/>
  <c r="K591"/>
  <c r="L591"/>
  <c r="M591"/>
  <c r="O591"/>
  <c r="P591"/>
  <c r="D592"/>
  <c r="E592"/>
  <c r="K592"/>
  <c r="O592"/>
  <c r="H593"/>
  <c r="J593"/>
  <c r="K593"/>
  <c r="L593"/>
  <c r="M593"/>
  <c r="N593"/>
  <c r="O593"/>
  <c r="P593"/>
  <c r="D594"/>
  <c r="F594"/>
  <c r="H594"/>
  <c r="H592" s="1"/>
  <c r="J594"/>
  <c r="K594"/>
  <c r="L594"/>
  <c r="M594"/>
  <c r="N594"/>
  <c r="O594"/>
  <c r="D595"/>
  <c r="F595"/>
  <c r="H595" s="1"/>
  <c r="P595" s="1"/>
  <c r="J595"/>
  <c r="K595"/>
  <c r="L595"/>
  <c r="M595"/>
  <c r="N595"/>
  <c r="O595"/>
  <c r="G596"/>
  <c r="J596"/>
  <c r="K596"/>
  <c r="L596"/>
  <c r="M596"/>
  <c r="N596"/>
  <c r="O596"/>
  <c r="P596"/>
  <c r="D597"/>
  <c r="E597"/>
  <c r="K597"/>
  <c r="O597"/>
  <c r="H598"/>
  <c r="H597" s="1"/>
  <c r="J598"/>
  <c r="K598"/>
  <c r="L598"/>
  <c r="M598"/>
  <c r="O598"/>
  <c r="P598"/>
  <c r="D599"/>
  <c r="F599"/>
  <c r="H599" s="1"/>
  <c r="N599" s="1"/>
  <c r="J599"/>
  <c r="K599"/>
  <c r="L599"/>
  <c r="M599"/>
  <c r="O599"/>
  <c r="P599"/>
  <c r="D600"/>
  <c r="F600"/>
  <c r="H600"/>
  <c r="N600" s="1"/>
  <c r="J600"/>
  <c r="K600"/>
  <c r="L600"/>
  <c r="M600"/>
  <c r="O600"/>
  <c r="P600"/>
  <c r="D601"/>
  <c r="F601"/>
  <c r="H601" s="1"/>
  <c r="N601" s="1"/>
  <c r="J601"/>
  <c r="K601"/>
  <c r="L601"/>
  <c r="M601"/>
  <c r="O601"/>
  <c r="P601"/>
  <c r="D602"/>
  <c r="E602"/>
  <c r="K602"/>
  <c r="O602"/>
  <c r="H603"/>
  <c r="J603"/>
  <c r="K603"/>
  <c r="L603"/>
  <c r="M603"/>
  <c r="N603"/>
  <c r="O603"/>
  <c r="P603"/>
  <c r="F604"/>
  <c r="H604"/>
  <c r="N604" s="1"/>
  <c r="J604"/>
  <c r="K604"/>
  <c r="L604"/>
  <c r="M604"/>
  <c r="O604"/>
  <c r="P604"/>
  <c r="D605"/>
  <c r="F605"/>
  <c r="H605" s="1"/>
  <c r="N605" s="1"/>
  <c r="J605"/>
  <c r="K605"/>
  <c r="L605"/>
  <c r="M605"/>
  <c r="O605"/>
  <c r="P605"/>
  <c r="D606"/>
  <c r="F606"/>
  <c r="H606"/>
  <c r="J606"/>
  <c r="K606"/>
  <c r="L606"/>
  <c r="M606"/>
  <c r="N606"/>
  <c r="O606"/>
  <c r="P606"/>
  <c r="D607"/>
  <c r="F607"/>
  <c r="H607" s="1"/>
  <c r="P607" s="1"/>
  <c r="J607"/>
  <c r="K607"/>
  <c r="L607"/>
  <c r="M607"/>
  <c r="N607"/>
  <c r="O607"/>
  <c r="D608"/>
  <c r="F608"/>
  <c r="H608"/>
  <c r="J608"/>
  <c r="K608"/>
  <c r="L608"/>
  <c r="M608"/>
  <c r="N608"/>
  <c r="O608"/>
  <c r="P608"/>
  <c r="D609"/>
  <c r="F609"/>
  <c r="H609" s="1"/>
  <c r="P609" s="1"/>
  <c r="J609"/>
  <c r="K609"/>
  <c r="L609"/>
  <c r="M609"/>
  <c r="N609"/>
  <c r="O609"/>
  <c r="D610"/>
  <c r="F610"/>
  <c r="H610"/>
  <c r="N610" s="1"/>
  <c r="J610"/>
  <c r="K610"/>
  <c r="L610"/>
  <c r="M610"/>
  <c r="O610"/>
  <c r="P610"/>
  <c r="D611"/>
  <c r="E611"/>
  <c r="K611"/>
  <c r="O611"/>
  <c r="H612"/>
  <c r="J612"/>
  <c r="K612"/>
  <c r="L612"/>
  <c r="M612"/>
  <c r="O612"/>
  <c r="P612"/>
  <c r="D613"/>
  <c r="F613"/>
  <c r="H613" s="1"/>
  <c r="N613" s="1"/>
  <c r="J613"/>
  <c r="K613"/>
  <c r="L613"/>
  <c r="M613"/>
  <c r="O613"/>
  <c r="P613"/>
  <c r="D614"/>
  <c r="F614"/>
  <c r="H614"/>
  <c r="N614" s="1"/>
  <c r="J614"/>
  <c r="K614"/>
  <c r="L614"/>
  <c r="M614"/>
  <c r="O614"/>
  <c r="P614"/>
  <c r="D615"/>
  <c r="F615"/>
  <c r="H615" s="1"/>
  <c r="J615" s="1"/>
  <c r="D131" i="12" s="1"/>
  <c r="K615" i="10"/>
  <c r="L615"/>
  <c r="M615"/>
  <c r="N615"/>
  <c r="O615"/>
  <c r="P615"/>
  <c r="D616"/>
  <c r="E616"/>
  <c r="K616"/>
  <c r="O616"/>
  <c r="H617"/>
  <c r="C844" i="2" s="1"/>
  <c r="J617" i="10"/>
  <c r="K617"/>
  <c r="L617"/>
  <c r="M617"/>
  <c r="O617"/>
  <c r="P617"/>
  <c r="D618"/>
  <c r="F618"/>
  <c r="H618" s="1"/>
  <c r="N618" s="1"/>
  <c r="J618"/>
  <c r="K618"/>
  <c r="L618"/>
  <c r="M618"/>
  <c r="O618"/>
  <c r="P618"/>
  <c r="D619"/>
  <c r="F619"/>
  <c r="H619"/>
  <c r="P619" s="1"/>
  <c r="J619"/>
  <c r="K619"/>
  <c r="L619"/>
  <c r="M619"/>
  <c r="N619"/>
  <c r="O619"/>
  <c r="D620"/>
  <c r="F620"/>
  <c r="H620" s="1"/>
  <c r="J620"/>
  <c r="K620"/>
  <c r="L620"/>
  <c r="M620"/>
  <c r="N620"/>
  <c r="O620"/>
  <c r="P620"/>
  <c r="D621"/>
  <c r="F621"/>
  <c r="H621"/>
  <c r="J621"/>
  <c r="K621"/>
  <c r="L621"/>
  <c r="M621"/>
  <c r="N621"/>
  <c r="O621"/>
  <c r="D622"/>
  <c r="F622"/>
  <c r="H622" s="1"/>
  <c r="N622" s="1"/>
  <c r="J622"/>
  <c r="K622"/>
  <c r="L622"/>
  <c r="M622"/>
  <c r="O622"/>
  <c r="P622"/>
  <c r="D623"/>
  <c r="E623"/>
  <c r="H623"/>
  <c r="K623"/>
  <c r="O623"/>
  <c r="J624"/>
  <c r="K624"/>
  <c r="L624"/>
  <c r="M624"/>
  <c r="N624"/>
  <c r="O624"/>
  <c r="P624"/>
  <c r="D625"/>
  <c r="E625"/>
  <c r="H625"/>
  <c r="K625"/>
  <c r="O625"/>
  <c r="J626"/>
  <c r="K626"/>
  <c r="L626"/>
  <c r="M626"/>
  <c r="N626"/>
  <c r="O626"/>
  <c r="P626"/>
  <c r="D627"/>
  <c r="F627"/>
  <c r="G627"/>
  <c r="F628" s="1"/>
  <c r="G628" s="1"/>
  <c r="F629" s="1"/>
  <c r="G629" s="1"/>
  <c r="F630" s="1"/>
  <c r="G630" s="1"/>
  <c r="F631" s="1"/>
  <c r="G631" s="1"/>
  <c r="J627"/>
  <c r="K627"/>
  <c r="L627"/>
  <c r="M627"/>
  <c r="N627"/>
  <c r="O627"/>
  <c r="P627"/>
  <c r="D628"/>
  <c r="J628"/>
  <c r="K628"/>
  <c r="L628"/>
  <c r="M628"/>
  <c r="N628"/>
  <c r="O628"/>
  <c r="P628"/>
  <c r="D629"/>
  <c r="J629"/>
  <c r="K629"/>
  <c r="L629"/>
  <c r="M629"/>
  <c r="N629"/>
  <c r="O629"/>
  <c r="P629"/>
  <c r="D630"/>
  <c r="J630"/>
  <c r="K630"/>
  <c r="L630"/>
  <c r="M630"/>
  <c r="N630"/>
  <c r="O630"/>
  <c r="P630"/>
  <c r="D631"/>
  <c r="J631"/>
  <c r="K631"/>
  <c r="L631"/>
  <c r="M631"/>
  <c r="N631"/>
  <c r="O631"/>
  <c r="P631"/>
  <c r="D632"/>
  <c r="E632"/>
  <c r="H632"/>
  <c r="K632"/>
  <c r="O632"/>
  <c r="G633"/>
  <c r="J633"/>
  <c r="K633"/>
  <c r="L633"/>
  <c r="M633"/>
  <c r="N633"/>
  <c r="O633"/>
  <c r="P633"/>
  <c r="F634"/>
  <c r="G634" s="1"/>
  <c r="F635" s="1"/>
  <c r="G635" s="1"/>
  <c r="J634"/>
  <c r="K634"/>
  <c r="L634"/>
  <c r="M634"/>
  <c r="N634"/>
  <c r="O634"/>
  <c r="P634"/>
  <c r="J635"/>
  <c r="K635"/>
  <c r="L635"/>
  <c r="M635"/>
  <c r="N635"/>
  <c r="O635"/>
  <c r="P635"/>
  <c r="D636"/>
  <c r="E636"/>
  <c r="H636"/>
  <c r="K636"/>
  <c r="O636"/>
  <c r="G637"/>
  <c r="J637"/>
  <c r="K637"/>
  <c r="L637"/>
  <c r="M637"/>
  <c r="N637"/>
  <c r="O637"/>
  <c r="P637"/>
  <c r="D638"/>
  <c r="E638"/>
  <c r="H638"/>
  <c r="K638"/>
  <c r="O638"/>
  <c r="F639"/>
  <c r="J639"/>
  <c r="K639"/>
  <c r="L639"/>
  <c r="M639"/>
  <c r="N639"/>
  <c r="O639"/>
  <c r="P639"/>
  <c r="D640"/>
  <c r="E640"/>
  <c r="K640"/>
  <c r="O640"/>
  <c r="H641"/>
  <c r="J641"/>
  <c r="K641"/>
  <c r="L641"/>
  <c r="M641"/>
  <c r="O641"/>
  <c r="P641"/>
  <c r="D642"/>
  <c r="F642"/>
  <c r="H642"/>
  <c r="N642" s="1"/>
  <c r="J642"/>
  <c r="K642"/>
  <c r="L642"/>
  <c r="M642"/>
  <c r="O642"/>
  <c r="P642"/>
  <c r="D643"/>
  <c r="F643"/>
  <c r="H643" s="1"/>
  <c r="J643"/>
  <c r="K643"/>
  <c r="L643"/>
  <c r="M643"/>
  <c r="N643"/>
  <c r="O643"/>
  <c r="P643"/>
  <c r="F113" i="12" s="1"/>
  <c r="D644" i="10"/>
  <c r="F644"/>
  <c r="H644"/>
  <c r="J644"/>
  <c r="K644"/>
  <c r="L644"/>
  <c r="M644"/>
  <c r="N644"/>
  <c r="O644"/>
  <c r="P644"/>
  <c r="D645"/>
  <c r="F645"/>
  <c r="H645" s="1"/>
  <c r="N645" s="1"/>
  <c r="J645"/>
  <c r="K645"/>
  <c r="L645"/>
  <c r="M645"/>
  <c r="O645"/>
  <c r="P645"/>
  <c r="D646"/>
  <c r="F646"/>
  <c r="H646"/>
  <c r="N646" s="1"/>
  <c r="J646"/>
  <c r="K646"/>
  <c r="L646"/>
  <c r="M646"/>
  <c r="O646"/>
  <c r="P646"/>
  <c r="D647"/>
  <c r="F647"/>
  <c r="H647" s="1"/>
  <c r="N647" s="1"/>
  <c r="J647"/>
  <c r="K647"/>
  <c r="L647"/>
  <c r="M647"/>
  <c r="O647"/>
  <c r="P647"/>
  <c r="D648"/>
  <c r="F648"/>
  <c r="H648"/>
  <c r="J648"/>
  <c r="K648"/>
  <c r="L648"/>
  <c r="M648"/>
  <c r="N648"/>
  <c r="O648"/>
  <c r="P648"/>
  <c r="D649"/>
  <c r="E649"/>
  <c r="H649"/>
  <c r="K649"/>
  <c r="O649"/>
  <c r="J650"/>
  <c r="K650"/>
  <c r="L650"/>
  <c r="M650"/>
  <c r="N650"/>
  <c r="O650"/>
  <c r="P650"/>
  <c r="D651"/>
  <c r="F651"/>
  <c r="G651" s="1"/>
  <c r="F652" s="1"/>
  <c r="G652" s="1"/>
  <c r="J651"/>
  <c r="K651"/>
  <c r="L651"/>
  <c r="M651"/>
  <c r="N651"/>
  <c r="O651"/>
  <c r="P651"/>
  <c r="D652"/>
  <c r="J652"/>
  <c r="K652"/>
  <c r="L652"/>
  <c r="M652"/>
  <c r="N652"/>
  <c r="O652"/>
  <c r="P652"/>
  <c r="D653"/>
  <c r="E653"/>
  <c r="H653"/>
  <c r="K653"/>
  <c r="O653"/>
  <c r="J654"/>
  <c r="K654"/>
  <c r="L654"/>
  <c r="M654"/>
  <c r="N654"/>
  <c r="O654"/>
  <c r="P654"/>
  <c r="D655"/>
  <c r="E655"/>
  <c r="K655"/>
  <c r="O655"/>
  <c r="H656"/>
  <c r="H655" s="1"/>
  <c r="J656"/>
  <c r="K656"/>
  <c r="L656"/>
  <c r="M656"/>
  <c r="N656"/>
  <c r="O656"/>
  <c r="P656"/>
  <c r="D657"/>
  <c r="F657"/>
  <c r="G657" s="1"/>
  <c r="J657"/>
  <c r="K657"/>
  <c r="L657"/>
  <c r="M657"/>
  <c r="N657"/>
  <c r="O657"/>
  <c r="P657"/>
  <c r="D658"/>
  <c r="F658"/>
  <c r="G658" s="1"/>
  <c r="F659" s="1"/>
  <c r="G659" s="1"/>
  <c r="J658"/>
  <c r="K658"/>
  <c r="L658"/>
  <c r="M658"/>
  <c r="N658"/>
  <c r="O658"/>
  <c r="P658"/>
  <c r="D659"/>
  <c r="J659"/>
  <c r="K659"/>
  <c r="L659"/>
  <c r="M659"/>
  <c r="N659"/>
  <c r="O659"/>
  <c r="P659"/>
  <c r="D660"/>
  <c r="E660"/>
  <c r="K660"/>
  <c r="O660"/>
  <c r="H661"/>
  <c r="J661"/>
  <c r="K661"/>
  <c r="L661"/>
  <c r="M661"/>
  <c r="O661"/>
  <c r="P661"/>
  <c r="D662"/>
  <c r="F662"/>
  <c r="H662" s="1"/>
  <c r="N662" s="1"/>
  <c r="J662"/>
  <c r="K662"/>
  <c r="L662"/>
  <c r="M662"/>
  <c r="O662"/>
  <c r="P662"/>
  <c r="D663"/>
  <c r="F663"/>
  <c r="H663"/>
  <c r="J663"/>
  <c r="K663"/>
  <c r="L663"/>
  <c r="M663"/>
  <c r="N663"/>
  <c r="O663"/>
  <c r="P663"/>
  <c r="D664"/>
  <c r="F664"/>
  <c r="H664" s="1"/>
  <c r="N664" s="1"/>
  <c r="J664"/>
  <c r="K664"/>
  <c r="L664"/>
  <c r="M664"/>
  <c r="O664"/>
  <c r="P664"/>
  <c r="D665"/>
  <c r="F665"/>
  <c r="H665"/>
  <c r="J665"/>
  <c r="K665"/>
  <c r="L665"/>
  <c r="M665"/>
  <c r="N665"/>
  <c r="O665"/>
  <c r="P665"/>
  <c r="D666"/>
  <c r="F666"/>
  <c r="H666" s="1"/>
  <c r="N666" s="1"/>
  <c r="J666"/>
  <c r="K666"/>
  <c r="L666"/>
  <c r="M666"/>
  <c r="O666"/>
  <c r="P666"/>
  <c r="D667"/>
  <c r="F667"/>
  <c r="H667"/>
  <c r="J667"/>
  <c r="K667"/>
  <c r="L667"/>
  <c r="M667"/>
  <c r="N667"/>
  <c r="O667"/>
  <c r="P667"/>
  <c r="D668"/>
  <c r="E668"/>
  <c r="K668"/>
  <c r="O668"/>
  <c r="H669"/>
  <c r="J669"/>
  <c r="K669"/>
  <c r="L669"/>
  <c r="M669"/>
  <c r="O669"/>
  <c r="P669"/>
  <c r="D670"/>
  <c r="F670"/>
  <c r="H670" s="1"/>
  <c r="J670"/>
  <c r="K670"/>
  <c r="L670"/>
  <c r="M670"/>
  <c r="N670"/>
  <c r="O670"/>
  <c r="P670"/>
  <c r="D671"/>
  <c r="F671"/>
  <c r="H671" s="1"/>
  <c r="N671" s="1"/>
  <c r="E30" i="12" s="1"/>
  <c r="C30" s="1"/>
  <c r="J671" i="10"/>
  <c r="K671"/>
  <c r="L671"/>
  <c r="M671"/>
  <c r="O671"/>
  <c r="P671"/>
  <c r="D672"/>
  <c r="E672"/>
  <c r="H672"/>
  <c r="K672"/>
  <c r="O672"/>
  <c r="G673"/>
  <c r="F674" s="1"/>
  <c r="G674" s="1"/>
  <c r="F675" s="1"/>
  <c r="J673"/>
  <c r="K673"/>
  <c r="L673"/>
  <c r="M673"/>
  <c r="N673"/>
  <c r="O673"/>
  <c r="P673"/>
  <c r="F65" i="12" s="1"/>
  <c r="D674" i="10"/>
  <c r="J674"/>
  <c r="K674"/>
  <c r="L674"/>
  <c r="M674"/>
  <c r="N674"/>
  <c r="O674"/>
  <c r="P674"/>
  <c r="G675"/>
  <c r="J675"/>
  <c r="K675"/>
  <c r="L675"/>
  <c r="M675"/>
  <c r="N675"/>
  <c r="O675"/>
  <c r="P675"/>
  <c r="F676"/>
  <c r="G676" s="1"/>
  <c r="F677" s="1"/>
  <c r="G677" s="1"/>
  <c r="J676"/>
  <c r="K676"/>
  <c r="L676"/>
  <c r="M676"/>
  <c r="N676"/>
  <c r="O676"/>
  <c r="P676"/>
  <c r="J677"/>
  <c r="K677"/>
  <c r="L677"/>
  <c r="M677"/>
  <c r="N677"/>
  <c r="O677"/>
  <c r="P677"/>
  <c r="C12" i="2"/>
  <c r="D12"/>
  <c r="C13"/>
  <c r="C14"/>
  <c r="C15"/>
  <c r="C16"/>
  <c r="C17"/>
  <c r="C18"/>
  <c r="C19"/>
  <c r="C20"/>
  <c r="C21"/>
  <c r="C22"/>
  <c r="C23"/>
  <c r="C24"/>
  <c r="C25"/>
  <c r="C26"/>
  <c r="C27"/>
  <c r="C28"/>
  <c r="A29"/>
  <c r="C29"/>
  <c r="C30"/>
  <c r="C31"/>
  <c r="C32"/>
  <c r="C33"/>
  <c r="C35"/>
  <c r="C36"/>
  <c r="C37"/>
  <c r="C38"/>
  <c r="C39"/>
  <c r="C40"/>
  <c r="C41"/>
  <c r="C42"/>
  <c r="C69"/>
  <c r="C87"/>
  <c r="C91"/>
  <c r="C92"/>
  <c r="C93"/>
  <c r="C94"/>
  <c r="C95"/>
  <c r="C96"/>
  <c r="C97"/>
  <c r="E104" s="1"/>
  <c r="C98"/>
  <c r="C114"/>
  <c r="C120"/>
  <c r="C122"/>
  <c r="C124"/>
  <c r="C126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A164"/>
  <c r="A165"/>
  <c r="C166"/>
  <c r="C167"/>
  <c r="C169"/>
  <c r="C170"/>
  <c r="C174"/>
  <c r="C175"/>
  <c r="C177"/>
  <c r="C178"/>
  <c r="C179"/>
  <c r="C200"/>
  <c r="D200" s="1"/>
  <c r="C201"/>
  <c r="C202"/>
  <c r="C203"/>
  <c r="C204"/>
  <c r="C206"/>
  <c r="C207"/>
  <c r="C210"/>
  <c r="C211"/>
  <c r="C212"/>
  <c r="C213"/>
  <c r="C239"/>
  <c r="D239" s="1"/>
  <c r="D240" s="1"/>
  <c r="A240"/>
  <c r="C240"/>
  <c r="A241"/>
  <c r="C241"/>
  <c r="A242"/>
  <c r="C242"/>
  <c r="E251" s="1"/>
  <c r="A243"/>
  <c r="C243"/>
  <c r="A244"/>
  <c r="C244"/>
  <c r="A245"/>
  <c r="C245"/>
  <c r="A246"/>
  <c r="C246"/>
  <c r="C247"/>
  <c r="E252"/>
  <c r="A262"/>
  <c r="A263"/>
  <c r="A264"/>
  <c r="A265"/>
  <c r="C266"/>
  <c r="C287"/>
  <c r="C288"/>
  <c r="C289"/>
  <c r="C290"/>
  <c r="C291"/>
  <c r="C292"/>
  <c r="C293"/>
  <c r="A295"/>
  <c r="C295"/>
  <c r="A296"/>
  <c r="A297"/>
  <c r="C298"/>
  <c r="C299"/>
  <c r="C300"/>
  <c r="C302"/>
  <c r="C305"/>
  <c r="C306"/>
  <c r="C307"/>
  <c r="C308"/>
  <c r="C309"/>
  <c r="C310"/>
  <c r="E321" s="1"/>
  <c r="C311"/>
  <c r="C312"/>
  <c r="C313"/>
  <c r="C314"/>
  <c r="C315"/>
  <c r="C342"/>
  <c r="D342"/>
  <c r="C344"/>
  <c r="A348"/>
  <c r="C348"/>
  <c r="A349"/>
  <c r="C349"/>
  <c r="C351"/>
  <c r="C352"/>
  <c r="C353"/>
  <c r="C368"/>
  <c r="C370"/>
  <c r="C372"/>
  <c r="A389"/>
  <c r="A390"/>
  <c r="C390"/>
  <c r="A391"/>
  <c r="C392"/>
  <c r="C412"/>
  <c r="C413"/>
  <c r="C414"/>
  <c r="C415"/>
  <c r="C418"/>
  <c r="C435"/>
  <c r="D435"/>
  <c r="C441"/>
  <c r="A442"/>
  <c r="C465"/>
  <c r="C488"/>
  <c r="D488"/>
  <c r="C490"/>
  <c r="C495"/>
  <c r="C496"/>
  <c r="C497"/>
  <c r="C501"/>
  <c r="C521"/>
  <c r="D521"/>
  <c r="C559"/>
  <c r="D559" s="1"/>
  <c r="E567" s="1"/>
  <c r="B30" i="6" s="1"/>
  <c r="C560" i="2"/>
  <c r="C583"/>
  <c r="C620"/>
  <c r="C641"/>
  <c r="C658"/>
  <c r="D658"/>
  <c r="C659"/>
  <c r="C660"/>
  <c r="C661"/>
  <c r="E670"/>
  <c r="C35" i="6" s="1"/>
  <c r="C685" i="2"/>
  <c r="D685" s="1"/>
  <c r="C689"/>
  <c r="C712"/>
  <c r="D712" s="1"/>
  <c r="D713" s="1"/>
  <c r="D732"/>
  <c r="D733" s="1"/>
  <c r="C733"/>
  <c r="C734"/>
  <c r="E739" s="1"/>
  <c r="E741" s="1"/>
  <c r="F741" s="1"/>
  <c r="D751"/>
  <c r="D752" s="1"/>
  <c r="D753" s="1"/>
  <c r="A752"/>
  <c r="E757"/>
  <c r="B39" i="6" s="1"/>
  <c r="E759" i="2"/>
  <c r="D772"/>
  <c r="D773"/>
  <c r="E778"/>
  <c r="E780" s="1"/>
  <c r="F780" s="1"/>
  <c r="C795"/>
  <c r="A798"/>
  <c r="A799"/>
  <c r="A800"/>
  <c r="E805"/>
  <c r="C41" i="6" s="1"/>
  <c r="E806" i="2"/>
  <c r="D821"/>
  <c r="D822"/>
  <c r="D823" s="1"/>
  <c r="D824" s="1"/>
  <c r="E828"/>
  <c r="B42" i="6" s="1"/>
  <c r="E829" i="2"/>
  <c r="A845"/>
  <c r="C845"/>
  <c r="A846"/>
  <c r="D865"/>
  <c r="E871"/>
  <c r="E872" s="1"/>
  <c r="D887"/>
  <c r="D888"/>
  <c r="D889" s="1"/>
  <c r="D890" s="1"/>
  <c r="D891" s="1"/>
  <c r="E895"/>
  <c r="E896"/>
  <c r="C45" i="6" s="1"/>
  <c r="E45" s="1"/>
  <c r="E897" i="2"/>
  <c r="C906"/>
  <c r="D906" s="1"/>
  <c r="C907"/>
  <c r="C908"/>
  <c r="C928"/>
  <c r="D928" s="1"/>
  <c r="E934" s="1"/>
  <c r="D47" i="6" s="1"/>
  <c r="C946" i="2"/>
  <c r="D946" s="1"/>
  <c r="E952" s="1"/>
  <c r="E953"/>
  <c r="F953" s="1"/>
  <c r="D961"/>
  <c r="A962"/>
  <c r="D962"/>
  <c r="D963" s="1"/>
  <c r="D964" s="1"/>
  <c r="D965" s="1"/>
  <c r="A963"/>
  <c r="A964"/>
  <c r="A965"/>
  <c r="E970"/>
  <c r="E971"/>
  <c r="D49" i="6" s="1"/>
  <c r="D982" i="2"/>
  <c r="A983"/>
  <c r="D983"/>
  <c r="D984" s="1"/>
  <c r="E991" s="1"/>
  <c r="A984"/>
  <c r="E1007"/>
  <c r="E1008"/>
  <c r="A1019"/>
  <c r="D1019"/>
  <c r="D1020" s="1"/>
  <c r="D1021" s="1"/>
  <c r="A1020"/>
  <c r="A1021"/>
  <c r="E1027"/>
  <c r="E1028"/>
  <c r="F1028"/>
  <c r="D1036"/>
  <c r="D1037" s="1"/>
  <c r="D1038" s="1"/>
  <c r="D1039" s="1"/>
  <c r="D1040" s="1"/>
  <c r="D1041" s="1"/>
  <c r="D1042" s="1"/>
  <c r="A1037"/>
  <c r="A1038"/>
  <c r="A1039"/>
  <c r="A1040"/>
  <c r="A1041"/>
  <c r="A1042"/>
  <c r="E1047"/>
  <c r="E1049" s="1"/>
  <c r="D1059"/>
  <c r="D1060"/>
  <c r="D1061" s="1"/>
  <c r="A1061"/>
  <c r="E1066"/>
  <c r="E1068" s="1"/>
  <c r="E59" i="1" s="1"/>
  <c r="D1079" i="2"/>
  <c r="A1080"/>
  <c r="D1080"/>
  <c r="D1081" s="1"/>
  <c r="D1082" s="1"/>
  <c r="D1083" s="1"/>
  <c r="E1087"/>
  <c r="E1088"/>
  <c r="C55" i="6" s="1"/>
  <c r="E1089" i="2"/>
  <c r="E1103"/>
  <c r="D15" i="12"/>
  <c r="C15" s="1"/>
  <c r="D19"/>
  <c r="C19" s="1"/>
  <c r="F21"/>
  <c r="C21" s="1"/>
  <c r="F26"/>
  <c r="C26" s="1"/>
  <c r="F27"/>
  <c r="C27" s="1"/>
  <c r="C28"/>
  <c r="F28"/>
  <c r="F29"/>
  <c r="D42"/>
  <c r="C42" s="1"/>
  <c r="F43"/>
  <c r="C43" s="1"/>
  <c r="D47"/>
  <c r="C47" s="1"/>
  <c r="F48"/>
  <c r="C48" s="1"/>
  <c r="C65"/>
  <c r="D80"/>
  <c r="E80"/>
  <c r="E83"/>
  <c r="C83" s="1"/>
  <c r="D94"/>
  <c r="C94" s="1"/>
  <c r="D95"/>
  <c r="C95" s="1"/>
  <c r="D97"/>
  <c r="E97"/>
  <c r="D98"/>
  <c r="C98" s="1"/>
  <c r="E98"/>
  <c r="F99"/>
  <c r="C99" s="1"/>
  <c r="E100"/>
  <c r="C100" s="1"/>
  <c r="D104"/>
  <c r="F108"/>
  <c r="C108" s="1"/>
  <c r="D109"/>
  <c r="F109"/>
  <c r="D110"/>
  <c r="C110" s="1"/>
  <c r="F110"/>
  <c r="C111"/>
  <c r="F111"/>
  <c r="F112"/>
  <c r="C112" s="1"/>
  <c r="C123"/>
  <c r="D123"/>
  <c r="D127"/>
  <c r="D130"/>
  <c r="F133"/>
  <c r="F146"/>
  <c r="C146" s="1"/>
  <c r="E148"/>
  <c r="F149"/>
  <c r="C149" s="1"/>
  <c r="D158"/>
  <c r="C158" s="1"/>
  <c r="E158"/>
  <c r="F158"/>
  <c r="E162"/>
  <c r="C162" s="1"/>
  <c r="F162"/>
  <c r="E163"/>
  <c r="C163" s="1"/>
  <c r="H17" i="9"/>
  <c r="E25" i="1"/>
  <c r="E45"/>
  <c r="E49"/>
  <c r="E53"/>
  <c r="E56"/>
  <c r="E57"/>
  <c r="E58"/>
  <c r="B12" i="6"/>
  <c r="A13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C13"/>
  <c r="D13"/>
  <c r="D17"/>
  <c r="C18"/>
  <c r="D18"/>
  <c r="B19"/>
  <c r="D21"/>
  <c r="D22"/>
  <c r="D23"/>
  <c r="D24"/>
  <c r="B25"/>
  <c r="D25"/>
  <c r="C26"/>
  <c r="D26"/>
  <c r="B28"/>
  <c r="D28"/>
  <c r="B29"/>
  <c r="C29"/>
  <c r="D30"/>
  <c r="B31"/>
  <c r="C31"/>
  <c r="B32"/>
  <c r="B33"/>
  <c r="D34"/>
  <c r="B35"/>
  <c r="B36"/>
  <c r="B37"/>
  <c r="D37"/>
  <c r="B38"/>
  <c r="D38"/>
  <c r="C39"/>
  <c r="D39"/>
  <c r="B40"/>
  <c r="E40" s="1"/>
  <c r="C40"/>
  <c r="D40"/>
  <c r="D42"/>
  <c r="B43"/>
  <c r="B44"/>
  <c r="C44"/>
  <c r="D44"/>
  <c r="E44"/>
  <c r="B45"/>
  <c r="D45"/>
  <c r="C46"/>
  <c r="B47"/>
  <c r="C47"/>
  <c r="B48"/>
  <c r="C48"/>
  <c r="D48"/>
  <c r="E48" s="1"/>
  <c r="B49"/>
  <c r="C49"/>
  <c r="B50"/>
  <c r="C50"/>
  <c r="B51"/>
  <c r="C51"/>
  <c r="D51"/>
  <c r="E51" s="1"/>
  <c r="B52"/>
  <c r="C52"/>
  <c r="D52"/>
  <c r="E52" s="1"/>
  <c r="B53"/>
  <c r="C53"/>
  <c r="D53"/>
  <c r="E53" s="1"/>
  <c r="B54"/>
  <c r="D54"/>
  <c r="B55"/>
  <c r="D55"/>
  <c r="E49" l="1"/>
  <c r="E914" i="2"/>
  <c r="D734"/>
  <c r="E719"/>
  <c r="E721" s="1"/>
  <c r="F721" s="1"/>
  <c r="E154"/>
  <c r="D13"/>
  <c r="D14" s="1"/>
  <c r="E18" i="6"/>
  <c r="C80" i="12"/>
  <c r="E47" i="6"/>
  <c r="D560" i="2"/>
  <c r="F50" i="12"/>
  <c r="H13" i="9" s="1"/>
  <c r="E55" i="6"/>
  <c r="E223" i="2"/>
  <c r="C174" i="12"/>
  <c r="J119" i="10"/>
  <c r="C118" i="2"/>
  <c r="C58" i="12"/>
  <c r="C40"/>
  <c r="D844" i="2"/>
  <c r="D845" s="1"/>
  <c r="E852"/>
  <c r="C43" i="6" s="1"/>
  <c r="C499" i="2"/>
  <c r="P502" i="10"/>
  <c r="C498" i="2"/>
  <c r="E507"/>
  <c r="D27" i="6" s="1"/>
  <c r="P498" i="10"/>
  <c r="F176" i="12" s="1"/>
  <c r="N326" i="10"/>
  <c r="E159" i="12" s="1"/>
  <c r="C159" s="1"/>
  <c r="C267" i="2"/>
  <c r="N318" i="10"/>
  <c r="C264" i="2"/>
  <c r="C214"/>
  <c r="N260" i="10"/>
  <c r="D50" i="6"/>
  <c r="E50" s="1"/>
  <c r="E992" i="2"/>
  <c r="E55" i="1" s="1"/>
  <c r="N486" i="10"/>
  <c r="C493" i="2"/>
  <c r="N463" i="10"/>
  <c r="C436" i="2"/>
  <c r="E144" i="12"/>
  <c r="N322" i="10"/>
  <c r="C265" i="2"/>
  <c r="F147" i="12"/>
  <c r="C46"/>
  <c r="D714" i="2"/>
  <c r="C105" i="12"/>
  <c r="J482" i="10"/>
  <c r="C491" i="2"/>
  <c r="N306" i="10"/>
  <c r="C261" i="2"/>
  <c r="D261" s="1"/>
  <c r="H585" i="10"/>
  <c r="N586"/>
  <c r="E129" i="12" s="1"/>
  <c r="C129" s="1"/>
  <c r="N578" i="10"/>
  <c r="E84" i="12" s="1"/>
  <c r="C692" i="2"/>
  <c r="H551" i="10"/>
  <c r="O552"/>
  <c r="N520"/>
  <c r="C561" i="2"/>
  <c r="D561" s="1"/>
  <c r="P512" i="10"/>
  <c r="F177" i="12" s="1"/>
  <c r="C177" s="1"/>
  <c r="H511" i="10"/>
  <c r="J418"/>
  <c r="C367" i="2"/>
  <c r="N314" i="10"/>
  <c r="C263" i="2"/>
  <c r="M202" i="10"/>
  <c r="C172" i="2"/>
  <c r="D143" i="12"/>
  <c r="C129" i="2"/>
  <c r="J137" i="10"/>
  <c r="C121" i="2"/>
  <c r="J126" i="10"/>
  <c r="C89" i="2"/>
  <c r="N90" i="10"/>
  <c r="N522"/>
  <c r="C563" i="2"/>
  <c r="J480" i="10"/>
  <c r="D20" i="12" s="1"/>
  <c r="H478" i="10"/>
  <c r="N409"/>
  <c r="C350" i="2"/>
  <c r="N266" i="10"/>
  <c r="C216" i="2"/>
  <c r="N214" i="10"/>
  <c r="E143" i="12" s="1"/>
  <c r="C176" i="2"/>
  <c r="C86"/>
  <c r="J79" i="10"/>
  <c r="H67"/>
  <c r="J68"/>
  <c r="J678" s="1"/>
  <c r="C66" i="2"/>
  <c r="D66" s="1"/>
  <c r="E804"/>
  <c r="B41" i="6" s="1"/>
  <c r="D795" i="2"/>
  <c r="D796" s="1"/>
  <c r="D797" s="1"/>
  <c r="D798" s="1"/>
  <c r="D799" s="1"/>
  <c r="D800" s="1"/>
  <c r="E589"/>
  <c r="D583"/>
  <c r="E469"/>
  <c r="D465"/>
  <c r="E357"/>
  <c r="H541" i="10"/>
  <c r="N542"/>
  <c r="E107" i="12" s="1"/>
  <c r="C619" i="2"/>
  <c r="D619" s="1"/>
  <c r="E626" s="1"/>
  <c r="N516" i="10"/>
  <c r="E23" i="12" s="1"/>
  <c r="C23" s="1"/>
  <c r="H514" i="10"/>
  <c r="N456"/>
  <c r="E175" i="12" s="1"/>
  <c r="C417" i="2"/>
  <c r="J441" i="10"/>
  <c r="C391" i="2"/>
  <c r="N433" i="10"/>
  <c r="C388" i="2"/>
  <c r="C262"/>
  <c r="N307" i="10"/>
  <c r="J194"/>
  <c r="C168" i="2"/>
  <c r="D41" i="12"/>
  <c r="N181" i="10"/>
  <c r="C163" i="2"/>
  <c r="C119"/>
  <c r="J123" i="10"/>
  <c r="D75" i="12" s="1"/>
  <c r="H640" i="10"/>
  <c r="D543" i="2"/>
  <c r="E549" s="1"/>
  <c r="H416" i="10"/>
  <c r="D59" i="12"/>
  <c r="C59" s="1"/>
  <c r="B16" i="6"/>
  <c r="E42" i="1"/>
  <c r="E1090" i="2"/>
  <c r="E60" i="1" s="1"/>
  <c r="E935" i="2"/>
  <c r="E52" i="1" s="1"/>
  <c r="E831" i="2"/>
  <c r="E760"/>
  <c r="C691"/>
  <c r="D659"/>
  <c r="D660" s="1"/>
  <c r="C639"/>
  <c r="C603"/>
  <c r="C297"/>
  <c r="C173"/>
  <c r="F107" i="12"/>
  <c r="F115" s="1"/>
  <c r="H16" i="9" s="1"/>
  <c r="D93" i="12"/>
  <c r="E93"/>
  <c r="N242" i="10"/>
  <c r="E141" i="12"/>
  <c r="O678" i="10"/>
  <c r="C54" i="6"/>
  <c r="E54" s="1"/>
  <c r="C42"/>
  <c r="E42" s="1"/>
  <c r="C37"/>
  <c r="E37" s="1"/>
  <c r="E43" i="1"/>
  <c r="E23"/>
  <c r="F148" i="12"/>
  <c r="C148" s="1"/>
  <c r="E147"/>
  <c r="C147" s="1"/>
  <c r="D128"/>
  <c r="C97"/>
  <c r="F32"/>
  <c r="H12" i="9" s="1"/>
  <c r="E972" i="2"/>
  <c r="C562"/>
  <c r="D562" s="1"/>
  <c r="C542"/>
  <c r="D542" s="1"/>
  <c r="C416"/>
  <c r="C389"/>
  <c r="E322"/>
  <c r="C303"/>
  <c r="E254"/>
  <c r="D241"/>
  <c r="D242" s="1"/>
  <c r="D243" s="1"/>
  <c r="D244" s="1"/>
  <c r="D245" s="1"/>
  <c r="D246" s="1"/>
  <c r="D247" s="1"/>
  <c r="C205"/>
  <c r="E222" s="1"/>
  <c r="H660" i="10"/>
  <c r="E109" i="12"/>
  <c r="C109" s="1"/>
  <c r="E130"/>
  <c r="C130" s="1"/>
  <c r="N474" i="10"/>
  <c r="H431"/>
  <c r="E45" i="12"/>
  <c r="E50" s="1"/>
  <c r="F13" i="9" s="1"/>
  <c r="H179" i="10"/>
  <c r="D96" i="12"/>
  <c r="C96" s="1"/>
  <c r="J118" i="10"/>
  <c r="D125" i="12" s="1"/>
  <c r="C125" s="1"/>
  <c r="J117" i="10"/>
  <c r="D18" i="12" s="1"/>
  <c r="C18" s="1"/>
  <c r="D124"/>
  <c r="E64"/>
  <c r="H616" i="10"/>
  <c r="N617"/>
  <c r="P576"/>
  <c r="F84" i="12" s="1"/>
  <c r="F85" s="1"/>
  <c r="H15" i="9" s="1"/>
  <c r="C690" i="2"/>
  <c r="P567" i="10"/>
  <c r="C663" i="2"/>
  <c r="O554" i="10"/>
  <c r="C640" i="2"/>
  <c r="N396" i="10"/>
  <c r="C345" i="2"/>
  <c r="J344" i="10"/>
  <c r="B20" i="6" s="1"/>
  <c r="E20" s="1"/>
  <c r="C294" i="2"/>
  <c r="D101" i="12"/>
  <c r="C101" s="1"/>
  <c r="P218" i="10"/>
  <c r="F143" i="12" s="1"/>
  <c r="F150" s="1"/>
  <c r="H18" i="9" s="1"/>
  <c r="C180" i="2"/>
  <c r="J132" i="10"/>
  <c r="C125" i="2"/>
  <c r="N91" i="10"/>
  <c r="C90" i="2"/>
  <c r="J69" i="10"/>
  <c r="C67" i="2"/>
  <c r="D287"/>
  <c r="D288" s="1"/>
  <c r="D289" s="1"/>
  <c r="D290" s="1"/>
  <c r="D291" s="1"/>
  <c r="D292" s="1"/>
  <c r="D293" s="1"/>
  <c r="N508" i="10"/>
  <c r="E106" i="12"/>
  <c r="C106" s="1"/>
  <c r="N487" i="10"/>
  <c r="C494" i="2"/>
  <c r="M465" i="10"/>
  <c r="D144" i="12"/>
  <c r="C144" s="1"/>
  <c r="C437" i="2"/>
  <c r="N464" i="10"/>
  <c r="N392"/>
  <c r="C343" i="2"/>
  <c r="D343" s="1"/>
  <c r="D344" s="1"/>
  <c r="D907"/>
  <c r="D908" s="1"/>
  <c r="E912"/>
  <c r="B46" i="6" s="1"/>
  <c r="E153" i="2"/>
  <c r="D114"/>
  <c r="H668" i="10"/>
  <c r="N669"/>
  <c r="E132" i="12" s="1"/>
  <c r="C132" s="1"/>
  <c r="P621" i="10"/>
  <c r="F64" i="12" s="1"/>
  <c r="C846" i="2"/>
  <c r="N574" i="10"/>
  <c r="C688" i="2"/>
  <c r="J560" i="10"/>
  <c r="D82" i="12" s="1"/>
  <c r="C642" i="2"/>
  <c r="E646" s="1"/>
  <c r="B34" i="6" s="1"/>
  <c r="N533" i="10"/>
  <c r="C602" i="2"/>
  <c r="N503" i="10"/>
  <c r="E22" i="12" s="1"/>
  <c r="C22" s="1"/>
  <c r="C500" i="2"/>
  <c r="N483" i="10"/>
  <c r="C492" i="2"/>
  <c r="H447" i="10"/>
  <c r="J448"/>
  <c r="D173" i="12" s="1"/>
  <c r="C411" i="2"/>
  <c r="N427" i="10"/>
  <c r="E61" i="12" s="1"/>
  <c r="C61" s="1"/>
  <c r="C371" i="2"/>
  <c r="N422" i="10"/>
  <c r="E60" i="12" s="1"/>
  <c r="E66" s="1"/>
  <c r="F14" i="9" s="1"/>
  <c r="C369" i="2"/>
  <c r="N400" i="10"/>
  <c r="C347" i="2"/>
  <c r="H388" i="10"/>
  <c r="N389"/>
  <c r="J366"/>
  <c r="C304" i="2"/>
  <c r="J136" i="10"/>
  <c r="D77" i="12" s="1"/>
  <c r="C77" s="1"/>
  <c r="C128" i="2"/>
  <c r="J114" i="10"/>
  <c r="C115" i="2"/>
  <c r="C88"/>
  <c r="N86" i="10"/>
  <c r="D661" i="2"/>
  <c r="H570" i="10"/>
  <c r="H330"/>
  <c r="E22" i="1"/>
  <c r="E113" i="12"/>
  <c r="C113" s="1"/>
  <c r="D60"/>
  <c r="E898" i="2"/>
  <c r="E50" i="1" s="1"/>
  <c r="C687" i="2"/>
  <c r="C662"/>
  <c r="C217"/>
  <c r="D201"/>
  <c r="D202" s="1"/>
  <c r="D203" s="1"/>
  <c r="D204" s="1"/>
  <c r="N584" i="10"/>
  <c r="C621" i="2"/>
  <c r="N509" i="10"/>
  <c r="D103" i="12"/>
  <c r="E103"/>
  <c r="E79"/>
  <c r="C79" s="1"/>
  <c r="D76"/>
  <c r="C76" s="1"/>
  <c r="H110" i="10"/>
  <c r="D141" i="12"/>
  <c r="L678" i="10"/>
  <c r="D46" i="6"/>
  <c r="D41"/>
  <c r="C38"/>
  <c r="E38" s="1"/>
  <c r="C17"/>
  <c r="E17" s="1"/>
  <c r="D12"/>
  <c r="E24" i="1"/>
  <c r="D161" i="12"/>
  <c r="E128"/>
  <c r="C664" i="2"/>
  <c r="C522"/>
  <c r="D522" s="1"/>
  <c r="D523" s="1"/>
  <c r="E528" s="1"/>
  <c r="C489"/>
  <c r="C346"/>
  <c r="C301"/>
  <c r="C296"/>
  <c r="C215"/>
  <c r="C209"/>
  <c r="C171"/>
  <c r="C165"/>
  <c r="P594" i="10"/>
  <c r="F62" i="12" s="1"/>
  <c r="F66" s="1"/>
  <c r="H14" i="9" s="1"/>
  <c r="D62" i="12"/>
  <c r="H579" i="10"/>
  <c r="D686" i="2"/>
  <c r="P569" i="10"/>
  <c r="F164" i="12" s="1"/>
  <c r="H531" i="10"/>
  <c r="P513"/>
  <c r="C440" i="2"/>
  <c r="E127" i="12"/>
  <c r="H611" i="10"/>
  <c r="N612"/>
  <c r="E131" i="12" s="1"/>
  <c r="C131" s="1"/>
  <c r="H506" i="10"/>
  <c r="N507"/>
  <c r="J130"/>
  <c r="C123" i="2"/>
  <c r="J71" i="10"/>
  <c r="C68" i="2"/>
  <c r="D15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H602" i="10"/>
  <c r="H460"/>
  <c r="H219"/>
  <c r="H77"/>
  <c r="C70" i="2"/>
  <c r="M678" i="10"/>
  <c r="H303"/>
  <c r="N304"/>
  <c r="N661"/>
  <c r="E29" i="12" s="1"/>
  <c r="C29" s="1"/>
  <c r="N598" i="10"/>
  <c r="E63" i="12" s="1"/>
  <c r="C63" s="1"/>
  <c r="H561" i="10"/>
  <c r="H525"/>
  <c r="J111"/>
  <c r="N641"/>
  <c r="N580"/>
  <c r="E25" i="12" s="1"/>
  <c r="C25" s="1"/>
  <c r="N571" i="10"/>
  <c r="E24" i="12" s="1"/>
  <c r="C24" s="1"/>
  <c r="J477" i="10"/>
  <c r="D81" i="12" s="1"/>
  <c r="C81" s="1"/>
  <c r="J78" i="10"/>
  <c r="D563" i="2" l="1"/>
  <c r="E568" s="1"/>
  <c r="D115"/>
  <c r="D116" s="1"/>
  <c r="D117" s="1"/>
  <c r="C103" i="12"/>
  <c r="E807" i="2"/>
  <c r="C175" i="12"/>
  <c r="E178"/>
  <c r="F20" i="9" s="1"/>
  <c r="C164" i="12"/>
  <c r="F165"/>
  <c r="H19" i="9" s="1"/>
  <c r="D85" i="12"/>
  <c r="C75"/>
  <c r="E46" i="2"/>
  <c r="D29"/>
  <c r="D30" s="1"/>
  <c r="D31" s="1"/>
  <c r="D32" s="1"/>
  <c r="D33" s="1"/>
  <c r="D34" s="1"/>
  <c r="J680" i="10"/>
  <c r="E27" i="1"/>
  <c r="E550" i="2"/>
  <c r="D29" i="6"/>
  <c r="E590" i="2"/>
  <c r="D31" i="6"/>
  <c r="E31" s="1"/>
  <c r="D178" i="12"/>
  <c r="C173"/>
  <c r="E186" i="2"/>
  <c r="C124" i="12"/>
  <c r="D133"/>
  <c r="E396" i="2"/>
  <c r="B23" i="6" s="1"/>
  <c r="B14"/>
  <c r="D17" i="12"/>
  <c r="E17"/>
  <c r="E32" s="1"/>
  <c r="F12" i="9" s="1"/>
  <c r="N678" i="10"/>
  <c r="C14" i="6"/>
  <c r="E104" i="12"/>
  <c r="C104" s="1"/>
  <c r="C21" i="6"/>
  <c r="E21" s="1"/>
  <c r="E422" i="2"/>
  <c r="B24" i="6" s="1"/>
  <c r="D411" i="2"/>
  <c r="D412" s="1"/>
  <c r="D413" s="1"/>
  <c r="D414" s="1"/>
  <c r="D415" s="1"/>
  <c r="D294"/>
  <c r="D295" s="1"/>
  <c r="D296" s="1"/>
  <c r="D297" s="1"/>
  <c r="D298" s="1"/>
  <c r="D299" s="1"/>
  <c r="D300" s="1"/>
  <c r="D301" s="1"/>
  <c r="D302" s="1"/>
  <c r="D303" s="1"/>
  <c r="D304" s="1"/>
  <c r="D305" s="1"/>
  <c r="D306" s="1"/>
  <c r="D307" s="1"/>
  <c r="D308" s="1"/>
  <c r="D309" s="1"/>
  <c r="D310" s="1"/>
  <c r="D311" s="1"/>
  <c r="D312" s="1"/>
  <c r="D313" s="1"/>
  <c r="D314" s="1"/>
  <c r="D315" s="1"/>
  <c r="D316" s="1"/>
  <c r="E21" i="1"/>
  <c r="E698" i="2"/>
  <c r="F254"/>
  <c r="E19" i="1"/>
  <c r="E608" i="2"/>
  <c r="C32" i="6" s="1"/>
  <c r="F760" i="2"/>
  <c r="E44" i="1"/>
  <c r="E78" i="12"/>
  <c r="C16" i="6"/>
  <c r="E472" i="2"/>
  <c r="B26" i="6"/>
  <c r="E26" s="1"/>
  <c r="D436" i="2"/>
  <c r="E447"/>
  <c r="F178" i="12"/>
  <c r="H20" i="9" s="1"/>
  <c r="C176" i="12"/>
  <c r="D16" i="6"/>
  <c r="B15"/>
  <c r="E15" s="1"/>
  <c r="C62" i="12"/>
  <c r="C60"/>
  <c r="E46" i="6"/>
  <c r="C20" i="12"/>
  <c r="E82"/>
  <c r="C45"/>
  <c r="D66"/>
  <c r="E184" i="2"/>
  <c r="E20" i="12"/>
  <c r="C64"/>
  <c r="C128"/>
  <c r="P678" i="10"/>
  <c r="E41" i="6"/>
  <c r="C84" i="12"/>
  <c r="E915" i="2"/>
  <c r="E51" i="1" s="1"/>
  <c r="C19" i="6"/>
  <c r="E19" s="1"/>
  <c r="E160" i="12"/>
  <c r="E133"/>
  <c r="F17" i="9" s="1"/>
  <c r="C127" i="12"/>
  <c r="E221" i="2"/>
  <c r="E224" s="1"/>
  <c r="F224" s="1"/>
  <c r="E505"/>
  <c r="D489"/>
  <c r="D490" s="1"/>
  <c r="D491" s="1"/>
  <c r="D492" s="1"/>
  <c r="D493" s="1"/>
  <c r="D494" s="1"/>
  <c r="D495" s="1"/>
  <c r="D496" s="1"/>
  <c r="D497" s="1"/>
  <c r="D498" s="1"/>
  <c r="D499" s="1"/>
  <c r="D500" s="1"/>
  <c r="D501" s="1"/>
  <c r="E697"/>
  <c r="C36" i="6" s="1"/>
  <c r="D687" i="2"/>
  <c r="D205"/>
  <c r="D206" s="1"/>
  <c r="D207" s="1"/>
  <c r="D208" s="1"/>
  <c r="D209" s="1"/>
  <c r="D210" s="1"/>
  <c r="D211" s="1"/>
  <c r="D212" s="1"/>
  <c r="D213" s="1"/>
  <c r="D214" s="1"/>
  <c r="D215" s="1"/>
  <c r="D216" s="1"/>
  <c r="D217" s="1"/>
  <c r="E17" i="1"/>
  <c r="H23" i="9"/>
  <c r="M17" s="1"/>
  <c r="D388" i="2"/>
  <c r="D389" s="1"/>
  <c r="D390" s="1"/>
  <c r="D391" s="1"/>
  <c r="D392" s="1"/>
  <c r="E397"/>
  <c r="C33" i="6"/>
  <c r="D16" i="12"/>
  <c r="B13" i="6"/>
  <c r="E570" i="2"/>
  <c r="C30" i="6"/>
  <c r="E30" s="1"/>
  <c r="E12"/>
  <c r="D662" i="2"/>
  <c r="D663" s="1"/>
  <c r="D664" s="1"/>
  <c r="D665" s="1"/>
  <c r="E671"/>
  <c r="E103"/>
  <c r="D846"/>
  <c r="D847" s="1"/>
  <c r="E853"/>
  <c r="F972"/>
  <c r="E54" i="1"/>
  <c r="D639" i="2"/>
  <c r="D640" s="1"/>
  <c r="D641" s="1"/>
  <c r="D642" s="1"/>
  <c r="E647"/>
  <c r="F831"/>
  <c r="E47" i="1"/>
  <c r="D50" i="12"/>
  <c r="C41"/>
  <c r="C50" s="1"/>
  <c r="B13" i="9" s="1"/>
  <c r="D86" i="2"/>
  <c r="D87" s="1"/>
  <c r="D88" s="1"/>
  <c r="D89" s="1"/>
  <c r="D90" s="1"/>
  <c r="D91" s="1"/>
  <c r="D92" s="1"/>
  <c r="D93" s="1"/>
  <c r="D94" s="1"/>
  <c r="D95" s="1"/>
  <c r="D96" s="1"/>
  <c r="D97" s="1"/>
  <c r="D98" s="1"/>
  <c r="E102"/>
  <c r="E530"/>
  <c r="C28" i="6"/>
  <c r="E28" s="1"/>
  <c r="D165" i="12"/>
  <c r="C161"/>
  <c r="D150"/>
  <c r="C141"/>
  <c r="F807" i="2"/>
  <c r="E46" i="1"/>
  <c r="E506" i="2"/>
  <c r="C27" i="6" s="1"/>
  <c r="D602" i="2"/>
  <c r="D603" s="1"/>
  <c r="E609"/>
  <c r="C93" i="12"/>
  <c r="D115"/>
  <c r="E185" i="2"/>
  <c r="D163"/>
  <c r="D164" s="1"/>
  <c r="D165" s="1"/>
  <c r="D166" s="1"/>
  <c r="D167" s="1"/>
  <c r="D168" s="1"/>
  <c r="D169" s="1"/>
  <c r="D170" s="1"/>
  <c r="D171" s="1"/>
  <c r="D172" s="1"/>
  <c r="D173" s="1"/>
  <c r="D174" s="1"/>
  <c r="D175" s="1"/>
  <c r="D176" s="1"/>
  <c r="D177" s="1"/>
  <c r="D178" s="1"/>
  <c r="D179" s="1"/>
  <c r="D180" s="1"/>
  <c r="D367"/>
  <c r="D368" s="1"/>
  <c r="D369" s="1"/>
  <c r="D370" s="1"/>
  <c r="E376"/>
  <c r="B22" i="6" s="1"/>
  <c r="E18" i="1"/>
  <c r="C82" i="12"/>
  <c r="D437" i="2"/>
  <c r="D438" s="1"/>
  <c r="D439" s="1"/>
  <c r="D440" s="1"/>
  <c r="D441" s="1"/>
  <c r="D442" s="1"/>
  <c r="E320"/>
  <c r="D345"/>
  <c r="D346" s="1"/>
  <c r="D347" s="1"/>
  <c r="D348" s="1"/>
  <c r="D349" s="1"/>
  <c r="D350" s="1"/>
  <c r="D351" s="1"/>
  <c r="D352" s="1"/>
  <c r="D353" s="1"/>
  <c r="D416"/>
  <c r="D417" s="1"/>
  <c r="D418" s="1"/>
  <c r="E423" s="1"/>
  <c r="C143" i="12"/>
  <c r="E152" i="2"/>
  <c r="E155" s="1"/>
  <c r="D262"/>
  <c r="D263" s="1"/>
  <c r="D264" s="1"/>
  <c r="D265" s="1"/>
  <c r="D266" s="1"/>
  <c r="D267" s="1"/>
  <c r="E272" s="1"/>
  <c r="E274" s="1"/>
  <c r="E358"/>
  <c r="E360" s="1"/>
  <c r="F360" s="1"/>
  <c r="D688"/>
  <c r="D689" s="1"/>
  <c r="D690" s="1"/>
  <c r="D691" s="1"/>
  <c r="D692" s="1"/>
  <c r="D67"/>
  <c r="D68" s="1"/>
  <c r="D69" s="1"/>
  <c r="D70" s="1"/>
  <c r="E74" s="1"/>
  <c r="E77" s="1"/>
  <c r="E13" i="1" s="1"/>
  <c r="E323" i="2"/>
  <c r="F323" s="1"/>
  <c r="E150" i="12"/>
  <c r="F18" i="9" s="1"/>
  <c r="E377" i="2"/>
  <c r="C107" i="12"/>
  <c r="H678" i="10"/>
  <c r="D620" i="2"/>
  <c r="D621" s="1"/>
  <c r="E627" s="1"/>
  <c r="D118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D133" s="1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C66" i="12" l="1"/>
  <c r="B14" i="9" s="1"/>
  <c r="E16" i="6"/>
  <c r="C17" i="12"/>
  <c r="C150"/>
  <c r="B18" i="9" s="1"/>
  <c r="I18" s="1"/>
  <c r="C178" i="12"/>
  <c r="E425" i="2"/>
  <c r="C24" i="6"/>
  <c r="E24" s="1"/>
  <c r="I13" i="9"/>
  <c r="G13"/>
  <c r="D33" i="6"/>
  <c r="E33" s="1"/>
  <c r="E628" i="2"/>
  <c r="I14" i="9"/>
  <c r="G14"/>
  <c r="E26" i="1"/>
  <c r="D371" i="2"/>
  <c r="D372" s="1"/>
  <c r="E20" i="1"/>
  <c r="F274" i="2"/>
  <c r="F155"/>
  <c r="E15" i="1"/>
  <c r="G150" i="12"/>
  <c r="D18" i="9"/>
  <c r="E18" s="1"/>
  <c r="F530" i="2"/>
  <c r="E33" i="1"/>
  <c r="G50" i="12"/>
  <c r="D13" i="9"/>
  <c r="E13" s="1"/>
  <c r="F570" i="2"/>
  <c r="E35" i="1"/>
  <c r="F472" i="2"/>
  <c r="E31" i="1"/>
  <c r="G133" i="12"/>
  <c r="D17" i="9"/>
  <c r="B20"/>
  <c r="P679" i="10"/>
  <c r="P681" s="1"/>
  <c r="P683" s="1"/>
  <c r="P680"/>
  <c r="R680" s="1"/>
  <c r="E36" i="1"/>
  <c r="F590" i="2"/>
  <c r="D19" i="9"/>
  <c r="C16" i="12"/>
  <c r="C32" s="1"/>
  <c r="B12" i="9" s="1"/>
  <c r="G12" s="1"/>
  <c r="D32" i="12"/>
  <c r="E508" i="2"/>
  <c r="B27" i="6"/>
  <c r="E27" s="1"/>
  <c r="E610" i="2"/>
  <c r="D32" i="6"/>
  <c r="E32" s="1"/>
  <c r="B56"/>
  <c r="E13"/>
  <c r="C23"/>
  <c r="E23" s="1"/>
  <c r="E399" i="2"/>
  <c r="G66" i="12"/>
  <c r="D14" i="9"/>
  <c r="E14" s="1"/>
  <c r="E449" i="2"/>
  <c r="C25" i="6"/>
  <c r="E25" s="1"/>
  <c r="E699" i="2"/>
  <c r="D36" i="6"/>
  <c r="E14"/>
  <c r="G178" i="12"/>
  <c r="D20" i="9"/>
  <c r="E20" s="1"/>
  <c r="F550" i="2"/>
  <c r="E34" i="1"/>
  <c r="D15" i="9"/>
  <c r="C115" i="12"/>
  <c r="B16" i="9" s="1"/>
  <c r="E36" i="6"/>
  <c r="I20" i="9"/>
  <c r="G20"/>
  <c r="E105" i="2"/>
  <c r="C133" i="12"/>
  <c r="B17" i="9" s="1"/>
  <c r="D16"/>
  <c r="E16" s="1"/>
  <c r="E649" i="2"/>
  <c r="C34" i="6"/>
  <c r="E34" s="1"/>
  <c r="E854" i="2"/>
  <c r="E48" i="1" s="1"/>
  <c r="D43" i="6"/>
  <c r="E43" s="1"/>
  <c r="E672" i="2"/>
  <c r="D35" i="6"/>
  <c r="E35" s="1"/>
  <c r="C160" i="12"/>
  <c r="C165" s="1"/>
  <c r="B19" i="9" s="1"/>
  <c r="I19" s="1"/>
  <c r="E165" i="12"/>
  <c r="F19" i="9" s="1"/>
  <c r="E379" i="2"/>
  <c r="F379" s="1"/>
  <c r="C22" i="6"/>
  <c r="E22" s="1"/>
  <c r="C78" i="12"/>
  <c r="C85" s="1"/>
  <c r="B15" i="9" s="1"/>
  <c r="E85" i="12"/>
  <c r="F15" i="9" s="1"/>
  <c r="N680" i="10"/>
  <c r="N679"/>
  <c r="E47" i="2"/>
  <c r="E49" s="1"/>
  <c r="D35"/>
  <c r="D36" s="1"/>
  <c r="D37" s="1"/>
  <c r="D38" s="1"/>
  <c r="D39" s="1"/>
  <c r="D40" s="1"/>
  <c r="D41" s="1"/>
  <c r="D42" s="1"/>
  <c r="G42" s="1"/>
  <c r="E115" i="12"/>
  <c r="F16" i="9" s="1"/>
  <c r="E187" i="2"/>
  <c r="R678" i="10"/>
  <c r="G18" i="9" l="1"/>
  <c r="E19"/>
  <c r="G19"/>
  <c r="G85" i="12"/>
  <c r="I15" i="9"/>
  <c r="F105" i="2"/>
  <c r="E14" i="1"/>
  <c r="E16"/>
  <c r="F187" i="2"/>
  <c r="B23" i="9"/>
  <c r="C16" s="1"/>
  <c r="I12"/>
  <c r="F628" i="2"/>
  <c r="E38" i="1"/>
  <c r="E15" i="9"/>
  <c r="C181" i="12"/>
  <c r="C183" s="1"/>
  <c r="F699" i="2"/>
  <c r="E41" i="1"/>
  <c r="F508" i="2"/>
  <c r="E32" i="1"/>
  <c r="F425" i="2"/>
  <c r="E29" i="1"/>
  <c r="F49" i="2"/>
  <c r="E12" i="1"/>
  <c r="F672" i="2"/>
  <c r="E40" i="1"/>
  <c r="F649" i="2"/>
  <c r="E39" i="1"/>
  <c r="I17" i="9"/>
  <c r="K679" i="10"/>
  <c r="J679"/>
  <c r="L679"/>
  <c r="M679"/>
  <c r="O679"/>
  <c r="I16" i="9"/>
  <c r="E30" i="1"/>
  <c r="F449" i="2"/>
  <c r="F610"/>
  <c r="E37" i="1"/>
  <c r="F399" i="2"/>
  <c r="E28" i="1"/>
  <c r="G32" i="12"/>
  <c r="D12" i="9"/>
  <c r="N681" i="10"/>
  <c r="O683" s="1"/>
  <c r="G165" i="12"/>
  <c r="E17" i="9"/>
  <c r="G15"/>
  <c r="F23"/>
  <c r="L17" s="1"/>
  <c r="C56" i="6"/>
  <c r="B58" s="1"/>
  <c r="B57" s="1"/>
  <c r="G17" i="9"/>
  <c r="G16"/>
  <c r="C19"/>
  <c r="G115" i="12"/>
  <c r="D56" i="6"/>
  <c r="F1100" i="2" l="1"/>
  <c r="E1104" s="1"/>
  <c r="C15" i="9"/>
  <c r="C12"/>
  <c r="R679" i="10"/>
  <c r="J681"/>
  <c r="G180" i="12"/>
  <c r="E63" i="1"/>
  <c r="C14" i="9"/>
  <c r="C13"/>
  <c r="C18"/>
  <c r="E12"/>
  <c r="D23"/>
  <c r="C57" i="6"/>
  <c r="C20" i="9"/>
  <c r="D57" i="6"/>
  <c r="C17" i="9"/>
  <c r="K17" l="1"/>
  <c r="K22"/>
  <c r="R681" i="10"/>
  <c r="N683"/>
  <c r="N17" i="9" l="1"/>
  <c r="M19" l="1"/>
  <c r="L19"/>
  <c r="K19"/>
  <c r="N19" l="1"/>
</calcChain>
</file>

<file path=xl/comments1.xml><?xml version="1.0" encoding="utf-8"?>
<comments xmlns="http://schemas.openxmlformats.org/spreadsheetml/2006/main">
  <authors>
    <author>gonzales.pablo</author>
  </authors>
  <commentList>
    <comment ref="A475" authorId="0">
      <text>
        <r>
          <rPr>
            <b/>
            <sz val="8"/>
            <color indexed="81"/>
            <rFont val="Tahoma"/>
          </rPr>
          <t>gonzales.pablo:</t>
        </r>
        <r>
          <rPr>
            <sz val="8"/>
            <color indexed="81"/>
            <rFont val="Tahoma"/>
          </rPr>
          <t xml:space="preserve">
ES PAVIMENTADO=?</t>
        </r>
      </text>
    </comment>
  </commentList>
</comments>
</file>

<file path=xl/sharedStrings.xml><?xml version="1.0" encoding="utf-8"?>
<sst xmlns="http://schemas.openxmlformats.org/spreadsheetml/2006/main" count="5336" uniqueCount="1442">
  <si>
    <t>0200</t>
  </si>
  <si>
    <t>0210</t>
  </si>
  <si>
    <t>0220</t>
  </si>
  <si>
    <t>0230</t>
  </si>
  <si>
    <t>0240</t>
  </si>
  <si>
    <t>Lim. Dpto. Oruro - Potosi</t>
  </si>
  <si>
    <t>0250</t>
  </si>
  <si>
    <t>Cr.Rt. a Belem Pampa</t>
  </si>
  <si>
    <t>0260</t>
  </si>
  <si>
    <t>0270</t>
  </si>
  <si>
    <t>Cr. Rt. a  Tarapaya</t>
  </si>
  <si>
    <t>0280</t>
  </si>
  <si>
    <t>Potosí (Retén Rodaje San Antonio)</t>
  </si>
  <si>
    <t>0290</t>
  </si>
  <si>
    <t>0300</t>
  </si>
  <si>
    <t>Cr. Rt. A Andacaba (mina)</t>
  </si>
  <si>
    <t>0310</t>
  </si>
  <si>
    <t xml:space="preserve">Cr. Rt. 0014 (Khuchu Ingenio) </t>
  </si>
  <si>
    <t>GR</t>
  </si>
  <si>
    <t>0320</t>
  </si>
  <si>
    <t>Puente Rio Hornos (Salida)</t>
  </si>
  <si>
    <t>0330</t>
  </si>
  <si>
    <t>Cr.Rt. a Otavi</t>
  </si>
  <si>
    <t>0340</t>
  </si>
  <si>
    <t>Lim. Dpto. Potosí - Chuq.(Lecori)</t>
  </si>
  <si>
    <t>0350</t>
  </si>
  <si>
    <t>0360</t>
  </si>
  <si>
    <t>Cr. Rt. A Cueva Pampa</t>
  </si>
  <si>
    <t>0370</t>
  </si>
  <si>
    <t>Puente Muyuquiri (Fin)</t>
  </si>
  <si>
    <t>0380</t>
  </si>
  <si>
    <t>0390</t>
  </si>
  <si>
    <t>0400</t>
  </si>
  <si>
    <t>Villa Abecia (Plaza Principal)</t>
  </si>
  <si>
    <t>0410</t>
  </si>
  <si>
    <t>Lim. Dpto. Chuq.-Tarija (El Puente)</t>
  </si>
  <si>
    <t>0420</t>
  </si>
  <si>
    <t>Cr. Rt. a San Francisco</t>
  </si>
  <si>
    <t>0430</t>
  </si>
  <si>
    <t>Cr. Rt. a Tres Cruces</t>
  </si>
  <si>
    <t>0440</t>
  </si>
  <si>
    <t>Cr. Rt. a Iscayachi</t>
  </si>
  <si>
    <t>0450</t>
  </si>
  <si>
    <t>Tucumilla (retén)</t>
  </si>
  <si>
    <t>0460</t>
  </si>
  <si>
    <t>0470</t>
  </si>
  <si>
    <t>Tarija (Plaza Luis de Fuentes)</t>
  </si>
  <si>
    <t>0480</t>
  </si>
  <si>
    <t>Cr. Rt. 0011(Tarija Cr. Panamericana)</t>
  </si>
  <si>
    <t>0490</t>
  </si>
  <si>
    <t>Hito 18  (Tambo Quemado)</t>
  </si>
  <si>
    <t>Cr. Rt. A La Choza</t>
  </si>
  <si>
    <t>0500</t>
  </si>
  <si>
    <t>Padcaya (Plaza Prinicipal)</t>
  </si>
  <si>
    <t>0510</t>
  </si>
  <si>
    <t xml:space="preserve">Rìo Campanario </t>
  </si>
  <si>
    <t>0520</t>
  </si>
  <si>
    <t xml:space="preserve">La Mamora </t>
  </si>
  <si>
    <t>0530</t>
  </si>
  <si>
    <t>Emborozú (Pte. Salida)</t>
  </si>
  <si>
    <t>0540</t>
  </si>
  <si>
    <t>El Limal (Esc. Seccional)</t>
  </si>
  <si>
    <t>0550</t>
  </si>
  <si>
    <t xml:space="preserve">Pte. Nogalitos (Fin) </t>
  </si>
  <si>
    <t>0560</t>
  </si>
  <si>
    <t>San Telmo (Esc. Seccional)</t>
  </si>
  <si>
    <t>0570</t>
  </si>
  <si>
    <t>Km. 19 (Inio Asfalto)</t>
  </si>
  <si>
    <t>0575</t>
  </si>
  <si>
    <t xml:space="preserve">Candado Grande </t>
  </si>
  <si>
    <t>0580</t>
  </si>
  <si>
    <t>Candado Grande (*)</t>
  </si>
  <si>
    <t>Bermejo (Front. Argentina Pte. Int.)</t>
  </si>
  <si>
    <t>TOTAL CORREDOR SUR</t>
  </si>
  <si>
    <t>1'5</t>
  </si>
  <si>
    <t>0590</t>
  </si>
  <si>
    <t>Bermejo (Qda. Cañeras, Psje. Peatonal)</t>
  </si>
  <si>
    <t>0600</t>
  </si>
  <si>
    <t>La  Paz (Plaza Murillo)</t>
  </si>
  <si>
    <t>0002</t>
  </si>
  <si>
    <t>Copacabana (Obelisco, Jef. Frontera)</t>
  </si>
  <si>
    <t>Parque Pujio (Cr. Rt. A Yupanqui)</t>
  </si>
  <si>
    <t>Tiquina (Orilla Este)</t>
  </si>
  <si>
    <t>Tiquina (Orilla Oeste)</t>
  </si>
  <si>
    <t>Chua Cocani</t>
  </si>
  <si>
    <t>Huarina ( Cr. Rt. a  Achacachi)</t>
  </si>
  <si>
    <t>Patamanta (Cr. Rt. a Pucarani)</t>
  </si>
  <si>
    <t>HO</t>
  </si>
  <si>
    <t>Autopista ( Distribuidor Montes)</t>
  </si>
  <si>
    <t>La Paz (Plaza Murillo)</t>
  </si>
  <si>
    <t>Trinidad (Plaza)</t>
  </si>
  <si>
    <t>0003</t>
  </si>
  <si>
    <t>Calajahuira (retén)</t>
  </si>
  <si>
    <t>0035</t>
  </si>
  <si>
    <t>Yolosa (Pte. Inicio)</t>
  </si>
  <si>
    <t>0055</t>
  </si>
  <si>
    <t>Ruta F-0003</t>
  </si>
  <si>
    <t>Ruta F-0004</t>
  </si>
  <si>
    <t>Ruta F-0005</t>
  </si>
  <si>
    <t>Ruta F-0006</t>
  </si>
  <si>
    <t>Ruta F-0007</t>
  </si>
  <si>
    <t>Ruta F-0008</t>
  </si>
  <si>
    <t>Ruta F-0009</t>
  </si>
  <si>
    <t>Ruta F-0010</t>
  </si>
  <si>
    <t>Ruta F-0011</t>
  </si>
  <si>
    <t>Ruta F-0012</t>
  </si>
  <si>
    <t>Ruta F-0013</t>
  </si>
  <si>
    <t>Ruta F-0001</t>
  </si>
  <si>
    <t>Ruta F-0002</t>
  </si>
  <si>
    <t>Ruta F-0014</t>
  </si>
  <si>
    <t>Ruta F-0015</t>
  </si>
  <si>
    <t>Ruta F-0016</t>
  </si>
  <si>
    <t>Ruta F-0017</t>
  </si>
  <si>
    <t>Ruta F-0018</t>
  </si>
  <si>
    <t>Ruta F-0019</t>
  </si>
  <si>
    <t>Ruta F-0020</t>
  </si>
  <si>
    <t>Ruta F-0021</t>
  </si>
  <si>
    <t>Ruta F-0022</t>
  </si>
  <si>
    <t>Ruta F-0023</t>
  </si>
  <si>
    <t>Ruta F-0024</t>
  </si>
  <si>
    <t>Ruta F-0025</t>
  </si>
  <si>
    <t>Ruta F-0026</t>
  </si>
  <si>
    <t>Ruta F-0027</t>
  </si>
  <si>
    <t>Ruta F-0028</t>
  </si>
  <si>
    <t>Ruta F-0029</t>
  </si>
  <si>
    <t>Ruta F-0030</t>
  </si>
  <si>
    <t>Ruta F-0031</t>
  </si>
  <si>
    <t>Ruta F-0033</t>
  </si>
  <si>
    <t>Ruta F-0034</t>
  </si>
  <si>
    <t>Ruta F-0035</t>
  </si>
  <si>
    <t>Ruta F-0036</t>
  </si>
  <si>
    <t>Ruta F-0037</t>
  </si>
  <si>
    <t>Ruta F-0038</t>
  </si>
  <si>
    <t>Ruta F-0039</t>
  </si>
  <si>
    <t>Ruta F-0040</t>
  </si>
  <si>
    <t>Ruta F-0041</t>
  </si>
  <si>
    <t>Ruta F-0042</t>
  </si>
  <si>
    <t>Ruta F-0043</t>
  </si>
  <si>
    <t>Ruta F-0044</t>
  </si>
  <si>
    <t>Ruta F-0045</t>
  </si>
  <si>
    <t>Cololnia Pirai</t>
  </si>
  <si>
    <t>Choro Bajo (Reten Municipal)</t>
  </si>
  <si>
    <t>San Silverio (Inicio Puente)</t>
  </si>
  <si>
    <t>Caranavi (Retén Cr. Rt. A Guanay)</t>
  </si>
  <si>
    <t>Carrasco (Inicio Puente)</t>
  </si>
  <si>
    <t>Sapecho (Cr. Rt. A Palos Blancos)</t>
  </si>
  <si>
    <t>Inicua (Inicio Puente )</t>
  </si>
  <si>
    <t>Puente Mitre (Inic. Pte. fin asfalto)</t>
  </si>
  <si>
    <t>Yucumo (Inic. Pte. De Acceso)</t>
  </si>
  <si>
    <t>Embocada (Acc. A Coleg. Tec. Ecol.)</t>
  </si>
  <si>
    <t>San Borja (Inic. Pte. Maniqui )</t>
  </si>
  <si>
    <t>TI</t>
  </si>
  <si>
    <t>Pte. Mattos (Inicio)</t>
  </si>
  <si>
    <t>Pte. Chevejecure (Inicio)</t>
  </si>
  <si>
    <t>San Ignacio (Plaza)</t>
  </si>
  <si>
    <t>Fátima (Centro de Salud)</t>
  </si>
  <si>
    <t>Puerto Varador (Lado S. Ignacio)</t>
  </si>
  <si>
    <t>Puerto Varador (Lado Trinidad)</t>
  </si>
  <si>
    <t>0004</t>
  </si>
  <si>
    <t>Lacka</t>
  </si>
  <si>
    <t>Pongo (Contador de Trafico)</t>
  </si>
  <si>
    <t>Parotani (Fin Puente )</t>
  </si>
  <si>
    <t>Suticollo (retén)</t>
  </si>
  <si>
    <t>Quillacollo (Inicio Doble Via)</t>
  </si>
  <si>
    <t>Quillacollo (*)</t>
  </si>
  <si>
    <t>Cochabamba (Pte. Muyurina)</t>
  </si>
  <si>
    <t>Cochabamba (Salida a Sacaba)</t>
  </si>
  <si>
    <t>Sacaba (Fin Doble Vía)</t>
  </si>
  <si>
    <t>Colomi (Fin Puente)</t>
  </si>
  <si>
    <t>Pte Inter. Villazón (Lim. Front. Argentina)</t>
  </si>
  <si>
    <t xml:space="preserve">Puente Lampaya </t>
  </si>
  <si>
    <t>San Jacinto (Fin Asfaltado)</t>
  </si>
  <si>
    <t>Villa Tunari (retén)</t>
  </si>
  <si>
    <t>Cr. Rt. 0015 (Ivirgarzama)</t>
  </si>
  <si>
    <t>Puente Lagrimas (Fin)</t>
  </si>
  <si>
    <t>San Germán (Ac. Cmpto. S.N.C.)</t>
  </si>
  <si>
    <t>Buena Vista (Acceso de Entrada)</t>
  </si>
  <si>
    <t>Portachuelo (Acceso de Entrada)</t>
  </si>
  <si>
    <t>Warnes (Inic. Doble Vía)</t>
  </si>
  <si>
    <t>Santa Cruz (4to. Anillo)</t>
  </si>
  <si>
    <t>0335</t>
  </si>
  <si>
    <t>Santa Cruz (Plaza 24 de Sept.)</t>
  </si>
  <si>
    <t>Santa Cruz (Salida a Cotoca)</t>
  </si>
  <si>
    <t>Santa Cruz (*Cuarto Anillo)</t>
  </si>
  <si>
    <t>Cotoca (Inic. Circunvalación)</t>
  </si>
  <si>
    <t>Cr. Rt. 0009 (Pailón)</t>
  </si>
  <si>
    <t>Cañada Larga (*)</t>
  </si>
  <si>
    <t>Tres Cruces (*)</t>
  </si>
  <si>
    <t>Pozo del Tigre (*)</t>
  </si>
  <si>
    <t>Tuna (*)</t>
  </si>
  <si>
    <t>El  Tinto (*)</t>
  </si>
  <si>
    <t>Quimome (*)</t>
  </si>
  <si>
    <t>Piococa (*)</t>
  </si>
  <si>
    <t>San José de Chiquitos (*)</t>
  </si>
  <si>
    <t>Taperas (*)</t>
  </si>
  <si>
    <t>Chochis (*)</t>
  </si>
  <si>
    <t>Roboré (*)</t>
  </si>
  <si>
    <t>Aguas Calientes (*)</t>
  </si>
  <si>
    <t>San Lorenzo (*)</t>
  </si>
  <si>
    <t>Naranjo (*)</t>
  </si>
  <si>
    <t>Candelaria (*)</t>
  </si>
  <si>
    <t>RED VIAL FUNDAMENTAL</t>
  </si>
  <si>
    <t>ACTUALIZADO A JULIO DE 2008</t>
  </si>
  <si>
    <t>LONGITUD
km.</t>
  </si>
  <si>
    <t xml:space="preserve"> LONGITUD DE LA RVF POR DEPARTAMENTOS </t>
  </si>
  <si>
    <t>Santa Ana de Chiquitos (*)</t>
  </si>
  <si>
    <t>Palmito (*)</t>
  </si>
  <si>
    <t>Yacuses (*)</t>
  </si>
  <si>
    <t>Tacuaral (*)</t>
  </si>
  <si>
    <t>Arroyo Concepción (Front. Brasil)</t>
  </si>
  <si>
    <t>0610</t>
  </si>
  <si>
    <t>San Juan</t>
  </si>
  <si>
    <t>0620</t>
  </si>
  <si>
    <t>0630</t>
  </si>
  <si>
    <t>Vanguardia</t>
  </si>
  <si>
    <t>0640</t>
  </si>
  <si>
    <t>Cr. Rt. 0007 ( La Palizada)</t>
  </si>
  <si>
    <t>0005</t>
  </si>
  <si>
    <t>Perereta (Iglesia)</t>
  </si>
  <si>
    <t>Peña Colorada (Cr. a Pasorapa)</t>
  </si>
  <si>
    <t>Villa Granado (Iglesia Pta.)</t>
  </si>
  <si>
    <t>Cr. Rt. a Epizana (Reten Aiquile)</t>
  </si>
  <si>
    <t>Entrada Aiquile (Surtidor Gasolina)</t>
  </si>
  <si>
    <t>Chinguri (Puerta Escuela)</t>
  </si>
  <si>
    <t>Surima (Puesto Policial)</t>
  </si>
  <si>
    <t>Sunchu Tambo (mojón, inic. T.S.)</t>
  </si>
  <si>
    <t>Yotala (Retén Rodaje)</t>
  </si>
  <si>
    <t>Cr. Rt. a Turuchipa</t>
  </si>
  <si>
    <t>Cr.Rt. a Puna (Negro Tambo)</t>
  </si>
  <si>
    <t>Potosí (Plaza Principal)</t>
  </si>
  <si>
    <t>0205</t>
  </si>
  <si>
    <t>Cr. Rt. 7448 (a  Chanka)</t>
  </si>
  <si>
    <t>Cr. Rt. 7301 (a  Puka Puka)</t>
  </si>
  <si>
    <t>Cr.Rt. 7305 ( a  Agua de Castilla)</t>
  </si>
  <si>
    <t>Cr.Rt. 7307 ( a  Chajti)</t>
  </si>
  <si>
    <t>Entrada Camp. Pekataya</t>
  </si>
  <si>
    <t>Tica Tica (Escuela)</t>
  </si>
  <si>
    <t>Thojra Palca</t>
  </si>
  <si>
    <t>Cr. Rt. 7434 (a Thola Pampa)</t>
  </si>
  <si>
    <t>Reten Pulacayo</t>
  </si>
  <si>
    <t>Entrada Uyuni</t>
  </si>
  <si>
    <t>Salida Uyuni</t>
  </si>
  <si>
    <t>Hito III Villazón (Front. Paraguay)</t>
  </si>
  <si>
    <t>0006</t>
  </si>
  <si>
    <t>Cr. Rt. Gral. Garay</t>
  </si>
  <si>
    <t xml:space="preserve">Chañaral </t>
  </si>
  <si>
    <t xml:space="preserve">Cruce la "L" </t>
  </si>
  <si>
    <t xml:space="preserve">Mandeyapecua </t>
  </si>
  <si>
    <t>Canaletas (Cmpto. ABC)</t>
  </si>
  <si>
    <t>Narvaez (Acc. A Cmpto. ABC)</t>
  </si>
  <si>
    <t>Cañada Oruro (Hito BR 94)</t>
  </si>
  <si>
    <t>Cr. Rt. F-0001 ( Río Seco )</t>
  </si>
  <si>
    <t>Inic. Proyecto (Fin Tramo Común)</t>
  </si>
  <si>
    <t>Chuspipata (Cr. Rt. A Tres Marías)</t>
  </si>
  <si>
    <t>Inicio Tramo Común (Proy.-C. Antiguo)</t>
  </si>
  <si>
    <t>Unduavi - Pte. Villa-Chullumani -Irupana - La Plazuela - Cajuata - Río Sacambaya</t>
  </si>
  <si>
    <t>Caranavi (Cr. Rta. F-003)</t>
  </si>
  <si>
    <t>Lim.Dpto. La Paz-Beni (Quiquibey)</t>
  </si>
  <si>
    <t>Lim.Dpto. La Paz-Beni (Quiquibey I.P.)</t>
  </si>
  <si>
    <t>21 de Septiembre (Inic. Pavimento)</t>
  </si>
  <si>
    <t>Río Apere (Inicio Pte.)</t>
  </si>
  <si>
    <t>Tratamiento  Superficial</t>
  </si>
  <si>
    <t>Carpeta Asfáltica</t>
  </si>
  <si>
    <t>Tijamuchi (Río Acc. A Trasbordador)</t>
  </si>
  <si>
    <t>Los Puentes (Río Mamoré)</t>
  </si>
  <si>
    <t>Trinidad (Cr. Av. Circunvalación)</t>
  </si>
  <si>
    <t>Puente Río Tomarapi (inicio)</t>
  </si>
  <si>
    <t>Pte. Río Desaguadero (inicio)</t>
  </si>
  <si>
    <t>Cochabamba (Pte. Río Rocha Inic.)</t>
  </si>
  <si>
    <t>Pte. Espíritu Santo II (Fin)</t>
  </si>
  <si>
    <t>Chimoré (Fin Pte.)</t>
  </si>
  <si>
    <t>Lim.Depto. Cbba.-S.C.(Pte. Ichilo Fin )</t>
  </si>
  <si>
    <t>Yapacaní (Fin Pte.)</t>
  </si>
  <si>
    <t>Cr. Rt. 0010 (Guabirá)</t>
  </si>
  <si>
    <t>Puerto Pailas (Fin Pte. R. Grande FF)</t>
  </si>
  <si>
    <t>El Carmen (*)</t>
  </si>
  <si>
    <t>Pto. Suárez (Inic. Asfaltado)</t>
  </si>
  <si>
    <t>Pto. Suárez (Inic. Asfaltado)  (*)</t>
  </si>
  <si>
    <t>Lim. Dpto. S.Cruz - Cbba.</t>
  </si>
  <si>
    <t>Salida Aiquile (Quebrada Santa Ana)</t>
  </si>
  <si>
    <t>Lim. Dpto. Cbba. - Chuq. (Pte. Arce)</t>
  </si>
  <si>
    <t>Sucre (Fin T. S. Fancesa)</t>
  </si>
  <si>
    <t>Sucre (Cr.Rt.a C. Mayu R. Rotary Club)</t>
  </si>
  <si>
    <t>Lim. Dpto. Chuq.- Pot.( Pte. Méndez)</t>
  </si>
  <si>
    <t>Cr. Rt. a  Quivi Quivi (Línea férrea)</t>
  </si>
  <si>
    <t>Longitud 2007</t>
  </si>
  <si>
    <t>TRAMOS</t>
  </si>
  <si>
    <t>FECHA</t>
  </si>
  <si>
    <t>SEGUN:</t>
  </si>
  <si>
    <t>Cr. Rt. 0009 (Ipatí)</t>
  </si>
  <si>
    <t>Lim. Dpts. Chu.-SCZ (Cum. Incahuasi)</t>
  </si>
  <si>
    <t>Cr.Rt. Huacareta (Salida Monteagudo)</t>
  </si>
  <si>
    <t>Río Bartolo (Salida)</t>
  </si>
  <si>
    <t>Cr. Rt. 0009 (Boyuibe)</t>
  </si>
  <si>
    <t>Cr. Rt. A Charagua</t>
  </si>
  <si>
    <t>Camiri (Imbochi,Tranca Rodaje)</t>
  </si>
  <si>
    <t>Camiri (Tranca Choreti)</t>
  </si>
  <si>
    <t>Cr. Aratical</t>
  </si>
  <si>
    <t>Cr. Rt. A Taperillas</t>
  </si>
  <si>
    <t>Monteagudo (Entrada)</t>
  </si>
  <si>
    <t>0115</t>
  </si>
  <si>
    <t>El Rosal (Ent. Campto. SNC)</t>
  </si>
  <si>
    <t>Cr.Rt. A F.Pampa - Tabacal (Lamp.)</t>
  </si>
  <si>
    <t>Cruce  Av. Panamericana</t>
  </si>
  <si>
    <t>Cr. Panamericano - Cr. Chacaltaya</t>
  </si>
  <si>
    <t>Cr.Rt.01 - Concepción - Mecoya</t>
  </si>
  <si>
    <t xml:space="preserve">Lagunas (Lim.deptal. Oruro - La Paz)- Colquiri </t>
  </si>
  <si>
    <t>Caracollo - Lagunas  (Limite deptal. La Paz - Oruro )</t>
  </si>
  <si>
    <t>Padilla (Cr. Circunvalación,Salida)</t>
  </si>
  <si>
    <t>Cr.Rt. Serrano Tomina (C. Sucre y M.Rada)</t>
  </si>
  <si>
    <t>Cr. Rt. A Quepupampa</t>
  </si>
  <si>
    <t>Pte. Zudañez (fin)</t>
  </si>
  <si>
    <t>Cr. Rt. A Cayambuco</t>
  </si>
  <si>
    <t>Tarabuco (Cr.Rt.  A Presto)</t>
  </si>
  <si>
    <t>Yamparaes (Inicio pavimento)</t>
  </si>
  <si>
    <t>PD</t>
  </si>
  <si>
    <t>LP</t>
  </si>
  <si>
    <t>Sucre (Inicio pavimento rígido)</t>
  </si>
  <si>
    <t>Sucre (Plaza Principal)</t>
  </si>
  <si>
    <t>0245</t>
  </si>
  <si>
    <t>Lim. Dptos. Chuq. - Potosí</t>
  </si>
  <si>
    <t>Rio Fisculco (alcantarilla)</t>
  </si>
  <si>
    <t>Entrada Ravelo</t>
  </si>
  <si>
    <t>Salida Ravelo</t>
  </si>
  <si>
    <t>Salida Pueblo Rodeo</t>
  </si>
  <si>
    <t>Río Jatun Mayu</t>
  </si>
  <si>
    <t>Salida Rio Tahuareja</t>
  </si>
  <si>
    <t>Entrad Ocuri</t>
  </si>
  <si>
    <t>Tomaycuri (Salida Río)</t>
  </si>
  <si>
    <t>Total general</t>
  </si>
  <si>
    <t>Entrada Macha</t>
  </si>
  <si>
    <t>Entrada Finca Esquena</t>
  </si>
  <si>
    <t>Salida Pocoata</t>
  </si>
  <si>
    <t>Entrada Llallagua (Alcantarilla)</t>
  </si>
  <si>
    <t>Cruce Kharipuyo</t>
  </si>
  <si>
    <t>Abra de Huanuni</t>
  </si>
  <si>
    <t>Cr. Rt. 0009 (Km. 13)</t>
  </si>
  <si>
    <t>0007</t>
  </si>
  <si>
    <t>Cochabamba (V. Hermoso Fin Pte.)</t>
  </si>
  <si>
    <t>Carmelitas (Prog. 29+200)</t>
  </si>
  <si>
    <t>Cochabamba (Arco)</t>
  </si>
  <si>
    <t>Angostura (Cr. Rt. a Tarata)</t>
  </si>
  <si>
    <t>Tolata (Cr.Rt. a Cliza)</t>
  </si>
  <si>
    <t>Paracaya (Cr. Rt. Punata)</t>
  </si>
  <si>
    <t>Chaco (Cr.Rt. a Tiraque)</t>
  </si>
  <si>
    <t>0045</t>
  </si>
  <si>
    <t>Villa San Isidro (Fin Pte.)</t>
  </si>
  <si>
    <t>Puente Lope Mendoza (Fin)</t>
  </si>
  <si>
    <t>Epizana (Cr. Rt. Aiquile)</t>
  </si>
  <si>
    <t>0065</t>
  </si>
  <si>
    <t>Cr. Rt. Tiraque "C"</t>
  </si>
  <si>
    <t>LONGITUD TOTAL DE LA RVF EN KILOMETROS</t>
  </si>
  <si>
    <t>Puente Copachuncho (Fin)</t>
  </si>
  <si>
    <t>Pojo (Ac. Campto. S.N.C.)</t>
  </si>
  <si>
    <t>Cruce Viacha</t>
  </si>
  <si>
    <t>Cr. Río Seque</t>
  </si>
  <si>
    <t>Cr. Río Seque II</t>
  </si>
  <si>
    <t>Cr. Camino Chacaltaya</t>
  </si>
  <si>
    <t>Cruce Avenida Panoramica</t>
  </si>
  <si>
    <t>Cruce camino Chacaltaya</t>
  </si>
  <si>
    <t>Cr.Av. Panamericana - Cruce camino a Chacaltaya</t>
  </si>
  <si>
    <t>Trapos (Fin Asfalto)</t>
  </si>
  <si>
    <t>Lim.Dpto. Cbba. - S. Cruz (El Churo)</t>
  </si>
  <si>
    <t>0105</t>
  </si>
  <si>
    <t>Torrecillas (Motor de Luz)</t>
  </si>
  <si>
    <t>Comarapa (Fin Pte.)</t>
  </si>
  <si>
    <t>San Isidro (Inic. Asfaltado)</t>
  </si>
  <si>
    <t>Cr. Rt. 0005 (La Palizada)</t>
  </si>
  <si>
    <t>0123</t>
  </si>
  <si>
    <t>Quilco (Fin C.A.)</t>
  </si>
  <si>
    <t>0125</t>
  </si>
  <si>
    <t>Abra del Quiñe (Fin Asfalto)</t>
  </si>
  <si>
    <t>Mataral (Cr. Rt. Vallegrande)</t>
  </si>
  <si>
    <t>Agua Clara (Fin Pte.)</t>
  </si>
  <si>
    <t>Mairana (Reten Inic. Asf.)</t>
  </si>
  <si>
    <t>Samaipata (Fin Doble Vía)</t>
  </si>
  <si>
    <t>Cuevas (1er. Pte.)</t>
  </si>
  <si>
    <t>Bermejo (Pta. Prin. Cmpto. S.N.C.)</t>
  </si>
  <si>
    <t>Angostura (retén)</t>
  </si>
  <si>
    <t>El Torno (Puente)</t>
  </si>
  <si>
    <t>La Guardia (c. Nacián Urquidi)</t>
  </si>
  <si>
    <t>Cr. Rt. 0003 (Yucumo)</t>
  </si>
  <si>
    <t>0008</t>
  </si>
  <si>
    <t>Cr.Rt. a Cachuela Esperanza</t>
  </si>
  <si>
    <t>BN</t>
  </si>
  <si>
    <t>TJ</t>
  </si>
  <si>
    <t>Loma Alta (Cmpto. ABC)</t>
  </si>
  <si>
    <t xml:space="preserve"> Cr. Rta. 1 (Cr. Panamericana) - Entre Rios - Palos Blancos - Villamontes (S. Antonio)</t>
  </si>
  <si>
    <t>Cr. Rt. 0001 (Tarija - Cr. Panamericano)</t>
  </si>
  <si>
    <t>Las Petas (El Triunfo)</t>
  </si>
  <si>
    <t>Cr. Rt.  a Rurrenabaque</t>
  </si>
  <si>
    <t>0009</t>
  </si>
  <si>
    <t>Yacuiba (Inic. Asfalto)</t>
  </si>
  <si>
    <t xml:space="preserve">Sachapera </t>
  </si>
  <si>
    <t>Palmar Grande (Escuela)</t>
  </si>
  <si>
    <t>Cr. Rt. 0011 (San Antonio Nuevo)</t>
  </si>
  <si>
    <t>Villamontes (Cont. Rodaje SDC)</t>
  </si>
  <si>
    <t>Villamontes (Cr. Rt. Ivibobo)</t>
  </si>
  <si>
    <t>Villa Montes (Cr. Rt. Ivibobo)</t>
  </si>
  <si>
    <t xml:space="preserve">Tarairi </t>
  </si>
  <si>
    <t>Lim.Dpto.Tarija-Chuq.(Camatindi)</t>
  </si>
  <si>
    <t xml:space="preserve">Macharetí </t>
  </si>
  <si>
    <t>Cr. Rt. a Carandaití</t>
  </si>
  <si>
    <t>El Villar (Ant. Cmpto. ABC)</t>
  </si>
  <si>
    <t>Lim.Dpto.Chuq.- S.Cruz</t>
  </si>
  <si>
    <t>Cr. Rt. 0006 (Boyuibe)</t>
  </si>
  <si>
    <t>Cr. Rt. 0006 (Ipati)</t>
  </si>
  <si>
    <t>Cr. Rt. a Lagunillas</t>
  </si>
  <si>
    <t xml:space="preserve">Carahuatarenda </t>
  </si>
  <si>
    <t xml:space="preserve">Tatarenda </t>
  </si>
  <si>
    <t xml:space="preserve">Abapó </t>
  </si>
  <si>
    <t>Pte. Rio Seco (Fin)</t>
  </si>
  <si>
    <t>Cr. Com. San Joaquin</t>
  </si>
  <si>
    <t>Cr. Com. Zanja Honda</t>
  </si>
  <si>
    <t>Pte. Peji (Fin)</t>
  </si>
  <si>
    <t>Cr. Ruta 0007 (Km 13)</t>
  </si>
  <si>
    <t>Santa Cruz (Reten Policial)</t>
  </si>
  <si>
    <t>Santa Cruz (Plaza 24 de Septiembre)</t>
  </si>
  <si>
    <t>Pailon (Cr. Rt. 0004)</t>
  </si>
  <si>
    <t>Cr. Rt. Las Conchas</t>
  </si>
  <si>
    <t>Cr.Rt. Las Conchas</t>
  </si>
  <si>
    <t>Cr. Rt. 0010 (Los Troncos)</t>
  </si>
  <si>
    <t>Com. Nucleo II (Iglesia)</t>
  </si>
  <si>
    <t>Cr. Rt. 0010 (San Ramón)</t>
  </si>
  <si>
    <t>Pte. Limones</t>
  </si>
  <si>
    <t>Com. El Puente</t>
  </si>
  <si>
    <t>Yotaú</t>
  </si>
  <si>
    <t>Cerro Grande</t>
  </si>
  <si>
    <t>Lim.Sta.Cruz - Beni (Pte. San Pablo)</t>
  </si>
  <si>
    <t>Pte. Caimanes</t>
  </si>
  <si>
    <t>Sta. Rosa</t>
  </si>
  <si>
    <t>Casarabe (Inicio Asfalto)</t>
  </si>
  <si>
    <t>Loma Alta (Cmpto. S.N.C.)</t>
  </si>
  <si>
    <t>Trinidad (Letrero Bienvenidos)</t>
  </si>
  <si>
    <t>La Frontera</t>
  </si>
  <si>
    <t>El Cielo</t>
  </si>
  <si>
    <t>Carnavales</t>
  </si>
  <si>
    <t>Honolulu</t>
  </si>
  <si>
    <t>La Enrramada</t>
  </si>
  <si>
    <t xml:space="preserve">La Moroña </t>
  </si>
  <si>
    <t>Puerto Siles</t>
  </si>
  <si>
    <t>Matucare(Puerto Siles)</t>
  </si>
  <si>
    <t>Paraiso</t>
  </si>
  <si>
    <t>Cr. Rt. 0004 (Guabirá)</t>
  </si>
  <si>
    <t>Com. Carmen de Ruiz</t>
  </si>
  <si>
    <t>Com. Sta. Rosa de Las Rocas</t>
  </si>
  <si>
    <t>Concepción (Tranca Rodaje)</t>
  </si>
  <si>
    <t>Qda. La Dolorida</t>
  </si>
  <si>
    <t>San Javier (Salida Retén antiguo)</t>
  </si>
  <si>
    <t>Pte. Quizer</t>
  </si>
  <si>
    <t>SC</t>
  </si>
  <si>
    <t>CB</t>
  </si>
  <si>
    <t>CH</t>
  </si>
  <si>
    <t>PT</t>
  </si>
  <si>
    <t>OR</t>
  </si>
  <si>
    <t>Cr. Rt. 0009 (San Ramón)</t>
  </si>
  <si>
    <t>Pte. El Toro (Fin)</t>
  </si>
  <si>
    <t>Guabira</t>
  </si>
  <si>
    <t>Mineros</t>
  </si>
  <si>
    <t>Pte. Chane</t>
  </si>
  <si>
    <t>0011</t>
  </si>
  <si>
    <t>Pte. Curuyo (Fin)</t>
  </si>
  <si>
    <t>Junacas (Puesto Sanitario)</t>
  </si>
  <si>
    <t>Entre  Rios (Fin Pte.)</t>
  </si>
  <si>
    <t>Tacuarandí (Acc. Escuela)</t>
  </si>
  <si>
    <t xml:space="preserve">Alto de Zarzas </t>
  </si>
  <si>
    <t>Rìo Isiri (Salida)</t>
  </si>
  <si>
    <t>La Vertiente (YPFB)</t>
  </si>
  <si>
    <t>Palo Marcado</t>
  </si>
  <si>
    <t>Ivibobo</t>
  </si>
  <si>
    <t>0012</t>
  </si>
  <si>
    <t>0025</t>
  </si>
  <si>
    <t>0026</t>
  </si>
  <si>
    <t>0027</t>
  </si>
  <si>
    <t>0028</t>
  </si>
  <si>
    <t>0029</t>
  </si>
  <si>
    <t>0031</t>
  </si>
  <si>
    <t>0033</t>
  </si>
  <si>
    <t>0034</t>
  </si>
  <si>
    <t>0036</t>
  </si>
  <si>
    <t>0037</t>
  </si>
  <si>
    <t>0038</t>
  </si>
  <si>
    <t>0039</t>
  </si>
  <si>
    <t>0041</t>
  </si>
  <si>
    <t>0042</t>
  </si>
  <si>
    <t>0043</t>
  </si>
  <si>
    <t>0044</t>
  </si>
  <si>
    <t>Cr. Rt. a  Pagador</t>
  </si>
  <si>
    <t>Cumbre Abra Tata Sabaya (mojón)</t>
  </si>
  <si>
    <t>Sabaya (alineac. Torre iglesia)</t>
  </si>
  <si>
    <t>Huachacalla (Intersec.Av.Oruro)</t>
  </si>
  <si>
    <t xml:space="preserve">Lim.Provincias Litoral - Carangas </t>
  </si>
  <si>
    <t>Cr. Rt. a Opoqueri (mojón cumbre)</t>
  </si>
  <si>
    <t>Puente Villa</t>
  </si>
  <si>
    <t>Ley  3438</t>
  </si>
  <si>
    <t>Ley  3439</t>
  </si>
  <si>
    <t>Ley  3440</t>
  </si>
  <si>
    <t>Ley  3441</t>
  </si>
  <si>
    <t>Ley 3345</t>
  </si>
  <si>
    <t>Ley 3382</t>
  </si>
  <si>
    <t>Puente Villa - Coroico</t>
  </si>
  <si>
    <t>Viacha - Thola Kollu- HitoV</t>
  </si>
  <si>
    <t>Cr. Rt. a Turco (Ancaravi)</t>
  </si>
  <si>
    <t>Cr. Rt.  a  Janckokala</t>
  </si>
  <si>
    <t>Toledo  (Acceso  Campto. S.D.C.)</t>
  </si>
  <si>
    <t>Pte. Español (Salida)</t>
  </si>
  <si>
    <t>Oruro (Cr. Av. Andres de Santa Cruz)</t>
  </si>
  <si>
    <t>0095</t>
  </si>
  <si>
    <t>Oruro (Cr. Rt. Circunvalación)</t>
  </si>
  <si>
    <t>Pte. Paria (Salida)</t>
  </si>
  <si>
    <t>0013</t>
  </si>
  <si>
    <t>0014</t>
  </si>
  <si>
    <t>Pte. Escara (Salida)</t>
  </si>
  <si>
    <t>Paracti (Ac. Cmpto. ABC)</t>
  </si>
  <si>
    <t>Villa Tunari (Cruce Castillo)</t>
  </si>
  <si>
    <t>EP</t>
  </si>
  <si>
    <t>Empedrado</t>
  </si>
  <si>
    <t xml:space="preserve">Pte. Tumusla (Salida) </t>
  </si>
  <si>
    <t xml:space="preserve">Cr. Rt. a  Totoca </t>
  </si>
  <si>
    <t>Vitichi (Sal. Alcant. Losa)</t>
  </si>
  <si>
    <t>Cr.Rt. 0007 (Ivirgarzama)</t>
  </si>
  <si>
    <t>Puerto Villarroel (*)</t>
  </si>
  <si>
    <t>0015</t>
  </si>
  <si>
    <t>0016</t>
  </si>
  <si>
    <t>Carabuco ( Salida)</t>
  </si>
  <si>
    <t>Escoma (Salida)</t>
  </si>
  <si>
    <t>Hualpacayo</t>
  </si>
  <si>
    <t>Cr.- Rt.1265</t>
  </si>
  <si>
    <t>Cr. Acceso a Charazani</t>
  </si>
  <si>
    <t>Calzada</t>
  </si>
  <si>
    <t>Paujepata</t>
  </si>
  <si>
    <t>Correo</t>
  </si>
  <si>
    <t>Rio Emero</t>
  </si>
  <si>
    <t>Chive (Lim.depto. La Paz-Pando)</t>
  </si>
  <si>
    <t>Luz de América</t>
  </si>
  <si>
    <t xml:space="preserve">San Silvestre </t>
  </si>
  <si>
    <t>Honduras</t>
  </si>
  <si>
    <t>Planchon</t>
  </si>
  <si>
    <t>Rio Enapurera</t>
  </si>
  <si>
    <t>0017</t>
  </si>
  <si>
    <t>La Fortuna</t>
  </si>
  <si>
    <t>0018</t>
  </si>
  <si>
    <t>0019</t>
  </si>
  <si>
    <t>Cr.Colegio Laura Lloko Lloko</t>
  </si>
  <si>
    <t>Salida Caquiaviri</t>
  </si>
  <si>
    <t>Salida Viachaya ( Cumbre)</t>
  </si>
  <si>
    <t>Salida de Achiri</t>
  </si>
  <si>
    <t>Salida de Berenguela</t>
  </si>
  <si>
    <t>Cr. Rt. 1450</t>
  </si>
  <si>
    <t>Orilla Oeste Río Mauri</t>
  </si>
  <si>
    <t>,</t>
  </si>
  <si>
    <t>Mal Paso</t>
  </si>
  <si>
    <t>Abra Negra</t>
  </si>
  <si>
    <t xml:space="preserve">Pte Villa </t>
  </si>
  <si>
    <t>Coripata</t>
  </si>
  <si>
    <t>Arapata</t>
  </si>
  <si>
    <t>Coroico</t>
  </si>
  <si>
    <t xml:space="preserve">La Cumbre </t>
  </si>
  <si>
    <t>Alto Lima</t>
  </si>
  <si>
    <t>Nazacara</t>
  </si>
  <si>
    <t>San Andres de Machaca</t>
  </si>
  <si>
    <t>Santiago de Machaca</t>
  </si>
  <si>
    <t>Catacora Salida</t>
  </si>
  <si>
    <t>Hito IV</t>
  </si>
  <si>
    <t>Capiri</t>
  </si>
  <si>
    <t>Central Chama</t>
  </si>
  <si>
    <t>Santa Fé</t>
  </si>
  <si>
    <t>Lagunas (Limite deptal-Oruro - La Paz)</t>
  </si>
  <si>
    <t>Colquiri</t>
  </si>
  <si>
    <t>Cr. Concepción</t>
  </si>
  <si>
    <t>Chaguaya</t>
  </si>
  <si>
    <t>Mecoya</t>
  </si>
  <si>
    <t>chaguaya</t>
  </si>
  <si>
    <t>Cañas</t>
  </si>
  <si>
    <t>Ruta 40</t>
  </si>
  <si>
    <t>Resumen Ruta 40</t>
  </si>
  <si>
    <t>Ruta 41</t>
  </si>
  <si>
    <t>Resumen Ruta 41</t>
  </si>
  <si>
    <t>Ruta 42</t>
  </si>
  <si>
    <t>Resumen Ruta 42</t>
  </si>
  <si>
    <t>Ruta 43</t>
  </si>
  <si>
    <t>Resumen Ruta 43</t>
  </si>
  <si>
    <t>Ruta 44</t>
  </si>
  <si>
    <t>Resumen Ruta 44</t>
  </si>
  <si>
    <t>Ruta 45</t>
  </si>
  <si>
    <t>0021</t>
  </si>
  <si>
    <t>Cerdas</t>
  </si>
  <si>
    <t>Chocaya</t>
  </si>
  <si>
    <t>Inca Cancha</t>
  </si>
  <si>
    <t>Thola Mayu</t>
  </si>
  <si>
    <t>Flores Palca</t>
  </si>
  <si>
    <t>Salo</t>
  </si>
  <si>
    <t>0022</t>
  </si>
  <si>
    <t>Lagunillas (Lim.Florida-V.Granado)</t>
  </si>
  <si>
    <t>Vallegrande</t>
  </si>
  <si>
    <t>Piraimiri</t>
  </si>
  <si>
    <t>Loma Larga</t>
  </si>
  <si>
    <t>Masicurí</t>
  </si>
  <si>
    <t>El Yeso</t>
  </si>
  <si>
    <t>Rñio Grande (Lim.Vallegrande-Cordillera)</t>
  </si>
  <si>
    <t>Cr. Cooperativa Río Grande</t>
  </si>
  <si>
    <t>Cr. Rt. 9 (Ipita)</t>
  </si>
  <si>
    <t>0023</t>
  </si>
  <si>
    <t>5200</t>
  </si>
  <si>
    <t>Salida Aiquile (Cr. Rt. Veracruz)</t>
  </si>
  <si>
    <t>Cr. Ferrocarril Tajras</t>
  </si>
  <si>
    <t>5100</t>
  </si>
  <si>
    <t>Puente Curi</t>
  </si>
  <si>
    <t>Entrada Uncia (Campamento)</t>
  </si>
  <si>
    <t>Oruro (Cruce Rta. Cicunvalación)</t>
  </si>
  <si>
    <t>Cr. Rt. A Capachos</t>
  </si>
  <si>
    <t>Cr. Rt. F0004 (Caihuasi)</t>
  </si>
  <si>
    <t>Challapata (Alc Cajon, Salida Huari)</t>
  </si>
  <si>
    <t>Huari (Retén Peaje)</t>
  </si>
  <si>
    <t>Salida Huari</t>
  </si>
  <si>
    <t>Cr. a Condo K</t>
  </si>
  <si>
    <t>Salida de Oruro</t>
  </si>
  <si>
    <t>Cruce Rt. F0004</t>
  </si>
  <si>
    <t>S/C</t>
  </si>
  <si>
    <t>Kasani (Hito Front. Peru)</t>
  </si>
  <si>
    <t>No existe camino</t>
  </si>
  <si>
    <t>oooo</t>
  </si>
  <si>
    <t xml:space="preserve">Km 185 </t>
  </si>
  <si>
    <t>La Floresta</t>
  </si>
  <si>
    <t>El Sena (R. Madre de Dios)</t>
  </si>
  <si>
    <t>Naranjal</t>
  </si>
  <si>
    <t>Lim.Dpto.Pando-Beni (Peña Amarilla)</t>
  </si>
  <si>
    <t>Rio Geneshuaya</t>
  </si>
  <si>
    <t>El Chorro (Cr. Rt. F-008)</t>
  </si>
  <si>
    <t xml:space="preserve">Guayaramerín </t>
  </si>
  <si>
    <t xml:space="preserve">Rio Yata </t>
  </si>
  <si>
    <t xml:space="preserve">Riberalta </t>
  </si>
  <si>
    <t xml:space="preserve">Puente Rio Ivo </t>
  </si>
  <si>
    <t xml:space="preserve">San Juan </t>
  </si>
  <si>
    <t xml:space="preserve">El Choro </t>
  </si>
  <si>
    <t xml:space="preserve">San Jacinto </t>
  </si>
  <si>
    <t xml:space="preserve">Las Palmas </t>
  </si>
  <si>
    <t xml:space="preserve">El Cayu </t>
  </si>
  <si>
    <t xml:space="preserve">Las Américas </t>
  </si>
  <si>
    <t xml:space="preserve">Las Playitas </t>
  </si>
  <si>
    <t xml:space="preserve">Australia </t>
  </si>
  <si>
    <t xml:space="preserve">Palma Flor </t>
  </si>
  <si>
    <t xml:space="preserve">El Toro </t>
  </si>
  <si>
    <t xml:space="preserve">Macabi </t>
  </si>
  <si>
    <t xml:space="preserve">Santa Rosa </t>
  </si>
  <si>
    <t xml:space="preserve">Peña Loza </t>
  </si>
  <si>
    <t xml:space="preserve">Tumuchaviri </t>
  </si>
  <si>
    <t xml:space="preserve">Reyes </t>
  </si>
  <si>
    <t xml:space="preserve">Rio Asunta </t>
  </si>
  <si>
    <t xml:space="preserve">Rio La Sorpresa </t>
  </si>
  <si>
    <t xml:space="preserve">Rio Colorado </t>
  </si>
  <si>
    <t>Porvenir (Cr. Rt. F-0013)</t>
  </si>
  <si>
    <t>Km. 19 (Cr. Rt. F-0013)</t>
  </si>
  <si>
    <t>Confital (reten)</t>
  </si>
  <si>
    <t>Llavini (Acc. Cpto. ABC)</t>
  </si>
  <si>
    <t>Morochata (entrada río)</t>
  </si>
  <si>
    <t>5190</t>
  </si>
  <si>
    <t>Obra (Km. 22+645)</t>
  </si>
  <si>
    <t>5180</t>
  </si>
  <si>
    <t>Rodeo</t>
  </si>
  <si>
    <t>5170</t>
  </si>
  <si>
    <t>Cruce Vacas</t>
  </si>
  <si>
    <t>5156</t>
  </si>
  <si>
    <t>Arani</t>
  </si>
  <si>
    <t>5155</t>
  </si>
  <si>
    <t>5004</t>
  </si>
  <si>
    <t xml:space="preserve">Paracaya </t>
  </si>
  <si>
    <t>0024</t>
  </si>
  <si>
    <t>Chulumani</t>
  </si>
  <si>
    <t>Alcoche</t>
  </si>
  <si>
    <t>Puente Barras II</t>
  </si>
  <si>
    <t>Cr. Capiri</t>
  </si>
  <si>
    <t>Nuevo Porvenir</t>
  </si>
  <si>
    <t>Cr. Rta.  4</t>
  </si>
  <si>
    <t>Límite Depto.Tarija-Potosí</t>
  </si>
  <si>
    <t>Rio Mulatos</t>
  </si>
  <si>
    <t>Chita</t>
  </si>
  <si>
    <t>Colchani</t>
  </si>
  <si>
    <t>REFERENCIAS</t>
  </si>
  <si>
    <t>Grava</t>
  </si>
  <si>
    <t>Junacas</t>
  </si>
  <si>
    <t>Caranavi - Alcoche - Guanay - Mapiri - Apolo</t>
  </si>
  <si>
    <t>Cr. Rt  a San Lorenzo (Sta. Bárbara)</t>
  </si>
  <si>
    <t>Cr. Rt. 0011 (Tarija Cr. Panamericana)</t>
  </si>
  <si>
    <t>Palmar Chico (Campo Pajoso)</t>
  </si>
  <si>
    <t>Abapó</t>
  </si>
  <si>
    <t>Viña Chujllas (Morona)</t>
  </si>
  <si>
    <t>Zanja Honda</t>
  </si>
  <si>
    <t>Ascención De Guarayos (Entrada)</t>
  </si>
  <si>
    <t>Puerto Siles / Matucaré</t>
  </si>
  <si>
    <t xml:space="preserve"> Camatindi - Villamontes - Yacuiba - Pocitos</t>
  </si>
  <si>
    <t xml:space="preserve"> Padcaya - Alisos - Limit. Tarj-Potosi</t>
  </si>
  <si>
    <t xml:space="preserve"> Palos Blancos - Acheral - Carapari - Cr. Rt. F09 (Campo Pajoso)</t>
  </si>
  <si>
    <t>Villa Tunari - Etarazama - Samusabete - Isinuta -Parker - Pto. Patiño - Río ichoa</t>
  </si>
  <si>
    <t>Puente San Pablo</t>
  </si>
  <si>
    <t>Pumazani (Cr. Rt. 1265)</t>
  </si>
  <si>
    <t>Ripio - Empedrado</t>
  </si>
  <si>
    <t xml:space="preserve"> Cr. Rta. F04 (Guabirá) - Okinawa - Pto. Banegas - Los Troncos ( Cr. Rta. 9 )</t>
  </si>
  <si>
    <t xml:space="preserve"> Paraiso (Cr. Rta. 4) - Los Troncos - San Ramón (Cr.Rta.10) - Yotau - Ascención -San Pablo </t>
  </si>
  <si>
    <t xml:space="preserve"> Ancaravi - Pte Barras II - Turco - Cosapa - Cr. Rt. F04</t>
  </si>
  <si>
    <t xml:space="preserve"> Uyuni - Cerdas - Chocaya - Atocha - Telamayu - Salo - Cr.Rt. F14 (Reten Tupiza)</t>
  </si>
  <si>
    <t>PF</t>
  </si>
  <si>
    <t>Pavimento Flexible</t>
  </si>
  <si>
    <t>Puente La Plazuela</t>
  </si>
  <si>
    <t>Cr.Rt. F- 002 ( Huarina)</t>
  </si>
  <si>
    <t>Puente (5) Santa Ana</t>
  </si>
  <si>
    <t>Puente 7 Marumpampa</t>
  </si>
  <si>
    <t>Puchahui</t>
  </si>
  <si>
    <t>Sica Sica (Reten)</t>
  </si>
  <si>
    <t>Cr. Rt. F-0001 ( El Alto )</t>
  </si>
  <si>
    <t>Calajahuira (Retén)</t>
  </si>
  <si>
    <t>Pongo (Acces. Campamento)</t>
  </si>
  <si>
    <t>Acc. a Tambillo</t>
  </si>
  <si>
    <t>Pav. Rígido</t>
  </si>
  <si>
    <t>Urbano</t>
  </si>
  <si>
    <t>Cr. Rt. F-002 (Rio Seco-Pasarela)</t>
  </si>
  <si>
    <t>Kasani (Hito Front. Perú)</t>
  </si>
  <si>
    <t>Cr. Rt.F-001 (El Alto)</t>
  </si>
  <si>
    <t xml:space="preserve">Salida Viacha </t>
  </si>
  <si>
    <t xml:space="preserve">Botijlaca </t>
  </si>
  <si>
    <t>Salida Viacha</t>
  </si>
  <si>
    <t>Cruce Acc. San Isidro de Cachuma</t>
  </si>
  <si>
    <t xml:space="preserve">Catacora </t>
  </si>
  <si>
    <t>Vichuloma (Reten Rodaje)</t>
  </si>
  <si>
    <t xml:space="preserve">Poopó (Cr. Acceso) </t>
  </si>
  <si>
    <t>Pazña (Fin Puente)</t>
  </si>
  <si>
    <t>Challapata (curva inicio avenida)</t>
  </si>
  <si>
    <t>Mutun</t>
  </si>
  <si>
    <t xml:space="preserve">Cota Pata </t>
  </si>
  <si>
    <t xml:space="preserve">Santa Bárbara </t>
  </si>
  <si>
    <t>Entre Ríos (Bella Vista)</t>
  </si>
  <si>
    <t>Ventilla (acceso pueblo lado Oruro)</t>
  </si>
  <si>
    <t>Crucero (Antigua bomba de agua)</t>
  </si>
  <si>
    <t>Tholapalca (acc. Ex Campamento)</t>
  </si>
  <si>
    <t>Jiskha Challhuani (Km 70)</t>
  </si>
  <si>
    <t>Cr. Rt.a Curahuara de Carangas</t>
  </si>
  <si>
    <t>Lim. Dpto. Oruro-La Paz</t>
  </si>
  <si>
    <t>Cr. Rt. F0001 (Patacamaya)</t>
  </si>
  <si>
    <t>Cr. Rt. F0001 (Caracollo)</t>
  </si>
  <si>
    <t>Cr. Rt. F12 (Caihuasi)</t>
  </si>
  <si>
    <t>Lim. Dpto. La Paz-Oruro</t>
  </si>
  <si>
    <t>Lim. Dpto. Oruro-Cochabamba</t>
  </si>
  <si>
    <t>Chacapuco</t>
  </si>
  <si>
    <t>Salida Puente Río Colorado</t>
  </si>
  <si>
    <t>Chuquihuta (Salida)</t>
  </si>
  <si>
    <t xml:space="preserve">Salida Lagunillas </t>
  </si>
  <si>
    <t>Lim. Dptos. Oruro-Potosi</t>
  </si>
  <si>
    <t>Naciente rio Kataricagua</t>
  </si>
  <si>
    <t>Entrada a Huanuni Cr. Hospital</t>
  </si>
  <si>
    <t xml:space="preserve"> Limite Deptos. Oruro-Potosí  - Rio Mulatos - Colchani- Uyuni </t>
  </si>
  <si>
    <t xml:space="preserve"> Limite Deptos. Potosí-Tarija  - Villazòn </t>
  </si>
  <si>
    <t>Trinidad-S.Javier-S.Pedro-S.Ramón-S.Joaquín-Moroña-Pto. Ustarez</t>
  </si>
  <si>
    <t>Limit. La Paz-Oruro - Rio Desaguadero - Patacamaya (Cr. Rta.04)</t>
  </si>
  <si>
    <t>Limit. Chuq.-S. Cruz (Cumb.Incahuasi)-Muyupampa-Monteagudo-Padilla-Zudañez -</t>
  </si>
  <si>
    <t>Trat. Super</t>
  </si>
  <si>
    <t>Empedr</t>
  </si>
  <si>
    <t>Limite Potosí -   Chuq.- Cr. Rta- 1 (El Puente)</t>
  </si>
  <si>
    <t>San Ignacio de Moxos - Rio Sereno - El retiro - Río Ichoa</t>
  </si>
  <si>
    <t>Límite ( Oruro - Cochabamba ) - Confital - Cochabamba (Pte. Río Rocha)</t>
  </si>
  <si>
    <t xml:space="preserve">  Boyuibe (CR.Rta. 9)- Camiri - Ipati ( Cr,Rta. 9) - Límite ( S. Cruz - Chuq. )</t>
  </si>
  <si>
    <t>Hito Villazón - Boyuibe</t>
  </si>
  <si>
    <t>Lim. Dpto. La Paz - Oruro- Limite Oruro - Cochabamba</t>
  </si>
  <si>
    <t xml:space="preserve"> Cr. Rta. 6 (Ipati)-Abapó-Cr.Rta. 7 ( Km. 13 ) - S.Cruz (Plaza)</t>
  </si>
  <si>
    <t xml:space="preserve"> Vinto - Morochata - Independencia - Rio Sacambaya (Limite Cbba.- La Paz)</t>
  </si>
  <si>
    <t>Salida Aiquile</t>
  </si>
  <si>
    <t>Cr. Taperillas</t>
  </si>
  <si>
    <t>Pumazani Cr. Rt. 1265)</t>
  </si>
  <si>
    <t>Guayaramerín</t>
  </si>
  <si>
    <t>Cr. Rt. Tiraque</t>
  </si>
  <si>
    <t xml:space="preserve">San Isidro </t>
  </si>
  <si>
    <t xml:space="preserve">Cr. Rt. a Epizana </t>
  </si>
  <si>
    <t>Ripio-Empedrado</t>
  </si>
  <si>
    <t>San Antonio</t>
  </si>
  <si>
    <t>Lecheronal</t>
  </si>
  <si>
    <t>Palmar de las islas</t>
  </si>
  <si>
    <t>Villa Rosario</t>
  </si>
  <si>
    <t>Loma Alta</t>
  </si>
  <si>
    <t>Antofagasta</t>
  </si>
  <si>
    <t>La Enconada</t>
  </si>
  <si>
    <t>Yapacani</t>
  </si>
  <si>
    <t xml:space="preserve">Abapo </t>
  </si>
  <si>
    <t>El Espino</t>
  </si>
  <si>
    <t>Charagua</t>
  </si>
  <si>
    <t xml:space="preserve">Mineros </t>
  </si>
  <si>
    <t xml:space="preserve">Guadalupe </t>
  </si>
  <si>
    <t>Cuatro Cañadas</t>
  </si>
  <si>
    <t xml:space="preserve">La Moroña  </t>
  </si>
  <si>
    <t>Secure</t>
  </si>
  <si>
    <t>Cr. Rt. 3  (San Ignacio de Moxos)</t>
  </si>
  <si>
    <t>Cr.San Jose</t>
  </si>
  <si>
    <t>El Retiro</t>
  </si>
  <si>
    <t xml:space="preserve">Monte Grande </t>
  </si>
  <si>
    <t>Rio Sécure</t>
  </si>
  <si>
    <t>Rio Secure</t>
  </si>
  <si>
    <t>Cr.Rt. F03 (San Ignacio)</t>
  </si>
  <si>
    <t>Cr. San José</t>
  </si>
  <si>
    <t>Monte Grande</t>
  </si>
  <si>
    <t>Ruta 33</t>
  </si>
  <si>
    <t>Ruta 34</t>
  </si>
  <si>
    <t>San Jose de Chiquitos</t>
  </si>
  <si>
    <t>Palmar de las Islas</t>
  </si>
  <si>
    <t>Ruta 35</t>
  </si>
  <si>
    <t>Ruta 36</t>
  </si>
  <si>
    <t>Ruta 37</t>
  </si>
  <si>
    <t>Ruta 38</t>
  </si>
  <si>
    <t>Ruta 39</t>
  </si>
  <si>
    <t>Ley 3062</t>
  </si>
  <si>
    <t>Ley 3218</t>
  </si>
  <si>
    <t>Ley 3217</t>
  </si>
  <si>
    <t>Ley 3216</t>
  </si>
  <si>
    <t>Ley 3215</t>
  </si>
  <si>
    <t>Ley  3211</t>
  </si>
  <si>
    <t>Ley 3210</t>
  </si>
  <si>
    <t>Carapari - Pozo 11 - Lecheronal - Bermejo</t>
  </si>
  <si>
    <t>San José de Chiquitos - Palmar de las Islas</t>
  </si>
  <si>
    <t xml:space="preserve"> Challapata - Huari - Sevaruyo - Limit. Deptal Potosi (Huancarani)</t>
  </si>
  <si>
    <t>Nazacara (Salida Pte)</t>
  </si>
  <si>
    <t>San Pedro - Santa Rosa - La Enconada - Yapacani</t>
  </si>
  <si>
    <t xml:space="preserve">Abapo - Charagua - Boyuibe </t>
  </si>
  <si>
    <t>Mineros - Villa Rosario</t>
  </si>
  <si>
    <t>Pav. Flex</t>
  </si>
  <si>
    <t>Guadalupe - Santa Rosa</t>
  </si>
  <si>
    <t>Cr. Panamericano</t>
  </si>
  <si>
    <t xml:space="preserve"> Guabirá (Cr. Rta. 10) - Montero - Warnes - Santa Cruz ( Cuarto Anillo) - S.Cruz ( Plaza)</t>
  </si>
  <si>
    <t>Puesto Ustarez</t>
  </si>
  <si>
    <t>Cuatro Cañadas - San Miguel</t>
  </si>
  <si>
    <t>Palos Blancos (Cr.Rt. a Caraparí)</t>
  </si>
  <si>
    <t>Cr.Rt. 13 -  Nareuda - Fortaleza - Extrema</t>
  </si>
  <si>
    <t>Resumen Ruta 35</t>
  </si>
  <si>
    <t>Resumen Ruta 34</t>
  </si>
  <si>
    <t>Salida Sucre (aeropuerto)</t>
  </si>
  <si>
    <t>Resumen Ruta 33</t>
  </si>
  <si>
    <t>Resumen Ruta 36</t>
  </si>
  <si>
    <t>Resumen Ruta 37</t>
  </si>
  <si>
    <t>Resumen Ruta 38</t>
  </si>
  <si>
    <t xml:space="preserve"> Ley 2944</t>
  </si>
  <si>
    <t>Resumen Ruta 39</t>
  </si>
  <si>
    <t xml:space="preserve"> S. Cruz (Plaza) - Cotoca - Pto. Pailas - Paraiso (Cr. Rta. 9) - El Tinto - S.J. Chuiquitos</t>
  </si>
  <si>
    <t>San Alberto</t>
  </si>
  <si>
    <t>Campo Largo</t>
  </si>
  <si>
    <t>Cr.Caraparí</t>
  </si>
  <si>
    <t>San Lorenzo</t>
  </si>
  <si>
    <t>Salinas</t>
  </si>
  <si>
    <t>San Juan de Lomerio</t>
  </si>
  <si>
    <t>LONGITUD (km.)</t>
  </si>
  <si>
    <t>21 de septiembre</t>
  </si>
  <si>
    <t>Bermejo</t>
  </si>
  <si>
    <t>Puerto Busch</t>
  </si>
  <si>
    <t>Hito 60</t>
  </si>
  <si>
    <t>Cochabamba (Plaza)</t>
  </si>
  <si>
    <t>Guayaramerín (Front. Brasil)</t>
  </si>
  <si>
    <t>Pocitos (Front. Argentina)</t>
  </si>
  <si>
    <t>Plaza Trinidad (Iglesia)</t>
  </si>
  <si>
    <t>San Matías (Front. Brasil)</t>
  </si>
  <si>
    <t>Tipo de superficie</t>
  </si>
  <si>
    <t>Pisiga (Lim. Frontera Chile)</t>
  </si>
  <si>
    <t>Cobija (Front. Brasil)</t>
  </si>
  <si>
    <t>San José de Chiquitos</t>
  </si>
  <si>
    <t>Desaguadero (Puente Internacional)</t>
  </si>
  <si>
    <t>RUTA</t>
  </si>
  <si>
    <t xml:space="preserve">T R A M O </t>
  </si>
  <si>
    <t>Hito 18 (Front. Chile)Tambo Quemado</t>
  </si>
  <si>
    <t>Cr. Rt. 07 ( La Palizada)</t>
  </si>
  <si>
    <t>Hito  Villazón (Front. Paraguay)</t>
  </si>
  <si>
    <t>Cr. Rt. 09 (Km. 13)</t>
  </si>
  <si>
    <t>Cr. Rt. 03 (Yucumo)</t>
  </si>
  <si>
    <t>Cr. Rt. 09 (San Antonio Nuevo)</t>
  </si>
  <si>
    <t>Cr.Rt. 04 (Caihuasi)</t>
  </si>
  <si>
    <t>Cr. Rt. 08 (El Choro)</t>
  </si>
  <si>
    <t>Cr.Rt. 07 (Ivirgarzama)</t>
  </si>
  <si>
    <t xml:space="preserve">Puerto Villarroel </t>
  </si>
  <si>
    <t>San Ignacio de Velasco</t>
  </si>
  <si>
    <t>Plaza Charaña</t>
  </si>
  <si>
    <t>Cr. Rt. 14 (Mochará)</t>
  </si>
  <si>
    <t>Uyuni</t>
  </si>
  <si>
    <t>Mataral</t>
  </si>
  <si>
    <t>Cr. Rta. F-0016 (Cruce a Apolo)</t>
  </si>
  <si>
    <t>Lagunas (Limite deptal Oruro - La Paz)</t>
  </si>
  <si>
    <t>Salida Aiquile ( Cr. Sta Vera Cruz )</t>
  </si>
  <si>
    <t>Cr.Rt. 01 (Cuchu Ingenio )</t>
  </si>
  <si>
    <t xml:space="preserve">Villa Tunari </t>
  </si>
  <si>
    <t>San Ignacio de Moxos</t>
  </si>
  <si>
    <t xml:space="preserve">Huachacalla </t>
  </si>
  <si>
    <t>Villazón (Lim. Front. Argentina)</t>
  </si>
  <si>
    <t>Porvenir (Cr.Rt. 13)</t>
  </si>
  <si>
    <t>Ley 1861</t>
  </si>
  <si>
    <t>Cr.Rt. 09 (San Antonio nuevo)</t>
  </si>
  <si>
    <t>Hito Fronterizo BR-94</t>
  </si>
  <si>
    <t>Sucre</t>
  </si>
  <si>
    <t>Ley 2187</t>
  </si>
  <si>
    <t>DS 26996</t>
  </si>
  <si>
    <t>Guabirá</t>
  </si>
  <si>
    <t>Colonia Piraí</t>
  </si>
  <si>
    <t>DS 26709</t>
  </si>
  <si>
    <t>Ley 2184</t>
  </si>
  <si>
    <t>Ley 2198</t>
  </si>
  <si>
    <t>Machacamarquita</t>
  </si>
  <si>
    <t>Ley  2204</t>
  </si>
  <si>
    <t>DS 25934</t>
  </si>
  <si>
    <t>RED FUNDAMENTAL</t>
  </si>
  <si>
    <t>DS 25134</t>
  </si>
  <si>
    <t>INCLUSION  EN LA</t>
  </si>
  <si>
    <t>Cr. Rt. 01(Cr.  Panamericano)</t>
  </si>
  <si>
    <t>RUTAS Y LONGITUDES DE  LA RED FUNDAMENTAL</t>
  </si>
  <si>
    <t>Cr.Rt. 02 (Huarina)</t>
  </si>
  <si>
    <t xml:space="preserve">Cr. Rt. 13 (a Cobija) </t>
  </si>
  <si>
    <t>Extrema (Front. Perú)</t>
  </si>
  <si>
    <t xml:space="preserve">Cr.Rt. 01 (El Alto) </t>
  </si>
  <si>
    <t>Las Carreras (Cr. Rt. 01)</t>
  </si>
  <si>
    <t>Ipita (Cr. Rt. 09)</t>
  </si>
  <si>
    <t>Paracaya (Cr.Rt. 04)</t>
  </si>
  <si>
    <t>Tupiza Tranca (Cr. Rt.14)</t>
  </si>
  <si>
    <t>Puerto Ustarez</t>
  </si>
  <si>
    <t>Ley 2611</t>
  </si>
  <si>
    <t>Quillacollo</t>
  </si>
  <si>
    <t>Ley 2817</t>
  </si>
  <si>
    <t>Unduavi</t>
  </si>
  <si>
    <t xml:space="preserve">Caranavi </t>
  </si>
  <si>
    <t>Apolo</t>
  </si>
  <si>
    <t>Ley 2818</t>
  </si>
  <si>
    <t>Cr.Rta. 4</t>
  </si>
  <si>
    <t>Ley 2637</t>
  </si>
  <si>
    <t>Guayaramerin</t>
  </si>
  <si>
    <t>La Moroña</t>
  </si>
  <si>
    <t>Ancaravi</t>
  </si>
  <si>
    <t>GERENCIA DE PLANIFICACIÓN Y DESARROLLO TECNOLÓGICO</t>
  </si>
  <si>
    <t>Ruta 1</t>
  </si>
  <si>
    <t>De</t>
  </si>
  <si>
    <t>A</t>
  </si>
  <si>
    <t>Longitud</t>
  </si>
  <si>
    <t>Longitud acumulada</t>
  </si>
  <si>
    <t>Desaguadero</t>
  </si>
  <si>
    <t>Guaqui</t>
  </si>
  <si>
    <t>Pavimento</t>
  </si>
  <si>
    <t>Rio Seco</t>
  </si>
  <si>
    <t>Patacamaya</t>
  </si>
  <si>
    <t>Sicasica</t>
  </si>
  <si>
    <t>Panduro</t>
  </si>
  <si>
    <t>Caracollo</t>
  </si>
  <si>
    <t>Oruro</t>
  </si>
  <si>
    <t>Vinto</t>
  </si>
  <si>
    <t>Machacamarca</t>
  </si>
  <si>
    <t>Poopó</t>
  </si>
  <si>
    <t>Pazña</t>
  </si>
  <si>
    <t>Challapata</t>
  </si>
  <si>
    <t>Ventilla</t>
  </si>
  <si>
    <t>Yocalla</t>
  </si>
  <si>
    <t>Tarapaya</t>
  </si>
  <si>
    <t>Potosí</t>
  </si>
  <si>
    <t>Cuchu Ingenio</t>
  </si>
  <si>
    <t>Ripio</t>
  </si>
  <si>
    <t>Padcoyo</t>
  </si>
  <si>
    <t>Camargo</t>
  </si>
  <si>
    <t>Villa Abecia</t>
  </si>
  <si>
    <t>Las Carreras</t>
  </si>
  <si>
    <t>Iscayachi</t>
  </si>
  <si>
    <t>Tarija</t>
  </si>
  <si>
    <t>Cruce Panamericana</t>
  </si>
  <si>
    <t>Padcaya</t>
  </si>
  <si>
    <t>La Mamora</t>
  </si>
  <si>
    <t>Emborozú</t>
  </si>
  <si>
    <t>Km 19</t>
  </si>
  <si>
    <t>Sup. de Rodadura</t>
  </si>
  <si>
    <t>Tierra</t>
  </si>
  <si>
    <t>Total</t>
  </si>
  <si>
    <t>Ruta 2</t>
  </si>
  <si>
    <t>Kasani</t>
  </si>
  <si>
    <t>Copacabana</t>
  </si>
  <si>
    <t>Tiquina</t>
  </si>
  <si>
    <t>Huarina</t>
  </si>
  <si>
    <t>El Alto</t>
  </si>
  <si>
    <t>La Paz</t>
  </si>
  <si>
    <t>Ruta 3</t>
  </si>
  <si>
    <t>Cotapata</t>
  </si>
  <si>
    <t>Santa Bárbara</t>
  </si>
  <si>
    <t>Caranavi</t>
  </si>
  <si>
    <t>B. Vista</t>
  </si>
  <si>
    <t>Sapecho</t>
  </si>
  <si>
    <t>Quiquibey</t>
  </si>
  <si>
    <t>Yucumo</t>
  </si>
  <si>
    <t>San Borja</t>
  </si>
  <si>
    <t>S. Ignacio de Moxos</t>
  </si>
  <si>
    <t>Puerto Ganadero</t>
  </si>
  <si>
    <t>Trinidad</t>
  </si>
  <si>
    <t>Ruta 4</t>
  </si>
  <si>
    <t>Tambo Quemado</t>
  </si>
  <si>
    <t>Curahuara de Carangas</t>
  </si>
  <si>
    <t>Pte Rio Desaguadero</t>
  </si>
  <si>
    <t>Caihuasi</t>
  </si>
  <si>
    <t>Confital</t>
  </si>
  <si>
    <t>Parotani</t>
  </si>
  <si>
    <t>Cochabamba</t>
  </si>
  <si>
    <t>Sacaba</t>
  </si>
  <si>
    <t>Colomi</t>
  </si>
  <si>
    <t>Villa Tunari</t>
  </si>
  <si>
    <t>Chimoré</t>
  </si>
  <si>
    <t>Ivirgarzama</t>
  </si>
  <si>
    <t>Yapacaní</t>
  </si>
  <si>
    <t>Buena Vista</t>
  </si>
  <si>
    <t>Warnes</t>
  </si>
  <si>
    <t>Santa Cruz</t>
  </si>
  <si>
    <t>Cotoca</t>
  </si>
  <si>
    <t>Pailas</t>
  </si>
  <si>
    <t>Pailón</t>
  </si>
  <si>
    <t>Pozo del Tigre</t>
  </si>
  <si>
    <t>Quimome</t>
  </si>
  <si>
    <t>Quimane</t>
  </si>
  <si>
    <t>Roboré</t>
  </si>
  <si>
    <t>El Carmen</t>
  </si>
  <si>
    <t>Puerto Suarez</t>
  </si>
  <si>
    <t>Mutún</t>
  </si>
  <si>
    <t>Fortín Vitones</t>
  </si>
  <si>
    <t>Arroyo Concepción</t>
  </si>
  <si>
    <t>Ruta 5</t>
  </si>
  <si>
    <t>La Palizada</t>
  </si>
  <si>
    <t>Aiquile</t>
  </si>
  <si>
    <t>Puente Arce</t>
  </si>
  <si>
    <t>Puente Sacramento</t>
  </si>
  <si>
    <t>Yotala</t>
  </si>
  <si>
    <t>Puente Mendez</t>
  </si>
  <si>
    <t>Retiro</t>
  </si>
  <si>
    <t>Betanzos</t>
  </si>
  <si>
    <t>Ticatica</t>
  </si>
  <si>
    <t>Pulacayo</t>
  </si>
  <si>
    <t>Julaca</t>
  </si>
  <si>
    <t>San Juán</t>
  </si>
  <si>
    <t>San Pedro de Quemez</t>
  </si>
  <si>
    <t>Hito LX</t>
  </si>
  <si>
    <t>Ruta 6</t>
  </si>
  <si>
    <t>Hito Villazón</t>
  </si>
  <si>
    <t>Mandeyepecua</t>
  </si>
  <si>
    <t>Boyuibe</t>
  </si>
  <si>
    <t>Cruce Ipati</t>
  </si>
  <si>
    <t>Monteagudo</t>
  </si>
  <si>
    <t>Padilla</t>
  </si>
  <si>
    <t>Tomina</t>
  </si>
  <si>
    <t>Zudañez</t>
  </si>
  <si>
    <t>Tarabuco</t>
  </si>
  <si>
    <t>Yamparaes</t>
  </si>
  <si>
    <t>Ravelo</t>
  </si>
  <si>
    <t>Macha</t>
  </si>
  <si>
    <t>Uncia</t>
  </si>
  <si>
    <t>Llallagua</t>
  </si>
  <si>
    <t>Huanuni</t>
  </si>
  <si>
    <t>Ruta 7</t>
  </si>
  <si>
    <t>Paracaya</t>
  </si>
  <si>
    <t>Mairana</t>
  </si>
  <si>
    <t>Samaipata</t>
  </si>
  <si>
    <t>Angostura</t>
  </si>
  <si>
    <t>La Guardia</t>
  </si>
  <si>
    <t>Cruce Ruta 09</t>
  </si>
  <si>
    <t>Ruta 8</t>
  </si>
  <si>
    <t>Riberalta</t>
  </si>
  <si>
    <t>El Choro</t>
  </si>
  <si>
    <t>Australia</t>
  </si>
  <si>
    <t>Santa Rosa</t>
  </si>
  <si>
    <t>Reyes</t>
  </si>
  <si>
    <t>Rurrenabaque</t>
  </si>
  <si>
    <t>Ruta 9</t>
  </si>
  <si>
    <t>Pocitos</t>
  </si>
  <si>
    <t>Yacuiba</t>
  </si>
  <si>
    <t>Campo Pajoso</t>
  </si>
  <si>
    <t>Sachapera</t>
  </si>
  <si>
    <t>Palmar Grande</t>
  </si>
  <si>
    <t>Villamontes</t>
  </si>
  <si>
    <t>Machareti</t>
  </si>
  <si>
    <t>Los Troncos</t>
  </si>
  <si>
    <t>San Ramón</t>
  </si>
  <si>
    <t>El Puente</t>
  </si>
  <si>
    <t>Ascención de Guarayos</t>
  </si>
  <si>
    <t>Cerro Chico</t>
  </si>
  <si>
    <t>Casarabe</t>
  </si>
  <si>
    <t>San Javier</t>
  </si>
  <si>
    <t>San Pedro</t>
  </si>
  <si>
    <t>San Joaquin</t>
  </si>
  <si>
    <t>Puerto Siles/Matucaré</t>
  </si>
  <si>
    <t>Paraíso</t>
  </si>
  <si>
    <t>Las Abras</t>
  </si>
  <si>
    <t>Principio de Monte</t>
  </si>
  <si>
    <t>Ruta 10</t>
  </si>
  <si>
    <t>San Matías</t>
  </si>
  <si>
    <t>Las Petas</t>
  </si>
  <si>
    <t>San Bartolo</t>
  </si>
  <si>
    <t>San Vicente</t>
  </si>
  <si>
    <t>Espiritu</t>
  </si>
  <si>
    <t>Puerto Banegas</t>
  </si>
  <si>
    <t>Okinawa</t>
  </si>
  <si>
    <t>Chané</t>
  </si>
  <si>
    <t>Ruta 11</t>
  </si>
  <si>
    <t>Entre Rios</t>
  </si>
  <si>
    <t>Palos Blancos</t>
  </si>
  <si>
    <t>Ibibobo</t>
  </si>
  <si>
    <t>Cañada Oruro</t>
  </si>
  <si>
    <t>Ruta 12</t>
  </si>
  <si>
    <t>Pisiga</t>
  </si>
  <si>
    <t>Toledo</t>
  </si>
  <si>
    <t>Ruta 13</t>
  </si>
  <si>
    <t>Cobija</t>
  </si>
  <si>
    <t>Porvenir</t>
  </si>
  <si>
    <t>Santa Elena</t>
  </si>
  <si>
    <t>Puerto Rico</t>
  </si>
  <si>
    <t>El Limón</t>
  </si>
  <si>
    <t>Conquista</t>
  </si>
  <si>
    <t>El Sena</t>
  </si>
  <si>
    <t>Ruta 14</t>
  </si>
  <si>
    <t>Villazón</t>
  </si>
  <si>
    <t>Cruce Mojo</t>
  </si>
  <si>
    <t>Yuruma</t>
  </si>
  <si>
    <t>Tupiza</t>
  </si>
  <si>
    <t>Hornillos</t>
  </si>
  <si>
    <t>Cotagaita</t>
  </si>
  <si>
    <t>Tumusla</t>
  </si>
  <si>
    <t>Vitichi</t>
  </si>
  <si>
    <t>Ruta 15</t>
  </si>
  <si>
    <t>Puerto Villarroel</t>
  </si>
  <si>
    <t>Ruta 16</t>
  </si>
  <si>
    <t>Achacachi</t>
  </si>
  <si>
    <t>Ancoraimes</t>
  </si>
  <si>
    <t>Carabuco</t>
  </si>
  <si>
    <t>Escoma</t>
  </si>
  <si>
    <t>Cr. Rt. 0009 (Los Troncos)</t>
  </si>
  <si>
    <t>Oruro (Final Pav. Rígido) FIN</t>
  </si>
  <si>
    <t>Cr. a Tupiza  (Puente Tupiza)</t>
  </si>
  <si>
    <t>Unduavi (La Paz)</t>
  </si>
  <si>
    <t>Río Sacambaya (Lim.La Paz-Cbba.)</t>
  </si>
  <si>
    <t>Pte. Khora (Vinto)</t>
  </si>
  <si>
    <t>Charoplaya</t>
  </si>
  <si>
    <t>Pumazani</t>
  </si>
  <si>
    <t>Charazani</t>
  </si>
  <si>
    <t>Ixiamas</t>
  </si>
  <si>
    <t>Alto Madidi</t>
  </si>
  <si>
    <t>Chive</t>
  </si>
  <si>
    <t>San Silvestre</t>
  </si>
  <si>
    <t>Tumupasa</t>
  </si>
  <si>
    <t>San Buenaventura</t>
  </si>
  <si>
    <t>Ruta 17</t>
  </si>
  <si>
    <t>San Miguel</t>
  </si>
  <si>
    <t>San Rafael</t>
  </si>
  <si>
    <t>Ruta 18</t>
  </si>
  <si>
    <t>Cruce Ruta 13</t>
  </si>
  <si>
    <t>Nareuda</t>
  </si>
  <si>
    <t>Extrema</t>
  </si>
  <si>
    <t>Ruta 19</t>
  </si>
  <si>
    <t>Viacha</t>
  </si>
  <si>
    <t>Caquiaviri</t>
  </si>
  <si>
    <t>Achiri</t>
  </si>
  <si>
    <t>Berenguela</t>
  </si>
  <si>
    <t>Charaña</t>
  </si>
  <si>
    <t>Ruta 20</t>
  </si>
  <si>
    <t>Mochara</t>
  </si>
  <si>
    <t>Ruta 21</t>
  </si>
  <si>
    <t>Atocha</t>
  </si>
  <si>
    <t>Ruta 22</t>
  </si>
  <si>
    <t>Ipitá</t>
  </si>
  <si>
    <t>Ruta 23</t>
  </si>
  <si>
    <t>Mizque</t>
  </si>
  <si>
    <t>Ruta 24</t>
  </si>
  <si>
    <t>Eterazama</t>
  </si>
  <si>
    <t>Puerto Patiño</t>
  </si>
  <si>
    <t>Ichoa</t>
  </si>
  <si>
    <t>Cr. Chulumani</t>
  </si>
  <si>
    <t>Irupana</t>
  </si>
  <si>
    <t>Independencia</t>
  </si>
  <si>
    <t>Morochata</t>
  </si>
  <si>
    <t>Ruta 26</t>
  </si>
  <si>
    <t>Guanay</t>
  </si>
  <si>
    <t>Mapiri</t>
  </si>
  <si>
    <t>Ruta 27</t>
  </si>
  <si>
    <t>Turco</t>
  </si>
  <si>
    <t>Cosapa</t>
  </si>
  <si>
    <t>Cruce Ruta 04</t>
  </si>
  <si>
    <t>Ruta 28</t>
  </si>
  <si>
    <t>Ruta No</t>
  </si>
  <si>
    <t>Sub Total</t>
  </si>
  <si>
    <t>Sub-Total</t>
  </si>
  <si>
    <t>LONGITUD POR TIPO DE SUPERFICIE DE RODADURA EN Km.</t>
  </si>
  <si>
    <t>RUTAS Y LONGITUDES DE  LA RED VIAL FUNDAMENTAL</t>
  </si>
  <si>
    <t>DE :</t>
  </si>
  <si>
    <t>A :</t>
  </si>
  <si>
    <t>LONGITUDES POR TIPO DE SUPERFICIE</t>
  </si>
  <si>
    <t>EN  LA RED VIAL FUNDAMENTAL</t>
  </si>
  <si>
    <t>Resumen Ruta 1</t>
  </si>
  <si>
    <t>Resumen Ruta 2</t>
  </si>
  <si>
    <t>Resumen Ruta 3</t>
  </si>
  <si>
    <t>Resumen Ruta 4</t>
  </si>
  <si>
    <t>Resumen Ruta 5</t>
  </si>
  <si>
    <t>Resumen Ruta 6</t>
  </si>
  <si>
    <t>Resumen Ruta 7</t>
  </si>
  <si>
    <t>Resumen Ruta 8</t>
  </si>
  <si>
    <t>Resumen Ruta 9</t>
  </si>
  <si>
    <t>Resumen Ruta 10</t>
  </si>
  <si>
    <t>Resumen Ruta 11</t>
  </si>
  <si>
    <t>Resumen Ruta 12</t>
  </si>
  <si>
    <t>Resumen Ruta 13</t>
  </si>
  <si>
    <t>Resumen Ruta 20</t>
  </si>
  <si>
    <t>Resumen Ruta 18</t>
  </si>
  <si>
    <t>Resumen Ruta 17</t>
  </si>
  <si>
    <t>Resumen Ruta 16</t>
  </si>
  <si>
    <t>Resumen Ruta 15</t>
  </si>
  <si>
    <t>Resumen Ruta 21</t>
  </si>
  <si>
    <t>Resumen Ruta 22</t>
  </si>
  <si>
    <t>Resumen Ruta 23</t>
  </si>
  <si>
    <t>Resumen Ruta 24</t>
  </si>
  <si>
    <t>Resumen Ruta 25</t>
  </si>
  <si>
    <t>Resumen Ruta 28</t>
  </si>
  <si>
    <t>Resumen Ruta 26</t>
  </si>
  <si>
    <t>Resumen Ruta 19</t>
  </si>
  <si>
    <t>Resumen Ruta 14</t>
  </si>
  <si>
    <t>Resumen Ruta 27</t>
  </si>
  <si>
    <t xml:space="preserve">Challapata </t>
  </si>
  <si>
    <t>Ley 2915</t>
  </si>
  <si>
    <t>Ley 2957</t>
  </si>
  <si>
    <t>Ruta 29</t>
  </si>
  <si>
    <t>Caraparí</t>
  </si>
  <si>
    <t>Ruta 30</t>
  </si>
  <si>
    <t>Huari</t>
  </si>
  <si>
    <t>Sevaruyo</t>
  </si>
  <si>
    <t>Río Mulato</t>
  </si>
  <si>
    <t>Resumen Ruta 29</t>
  </si>
  <si>
    <t>Resumen Ruta 30</t>
  </si>
  <si>
    <t>La Plazuela</t>
  </si>
  <si>
    <t>Cajuata</t>
  </si>
  <si>
    <t>Rio Sacambaya</t>
  </si>
  <si>
    <t>Río Sacambaya</t>
  </si>
  <si>
    <t>Vinto (Pte. Kora II)</t>
  </si>
  <si>
    <t xml:space="preserve"> </t>
  </si>
  <si>
    <t>Nº</t>
  </si>
  <si>
    <t>Long.</t>
  </si>
  <si>
    <t>Superficie de Rodadura</t>
  </si>
  <si>
    <t>Ruta</t>
  </si>
  <si>
    <t>(Km)</t>
  </si>
  <si>
    <t>RIPIO</t>
  </si>
  <si>
    <t>TIERRA</t>
  </si>
  <si>
    <t>Desaguadero - El Alto - Sica Sica - Limit. La Paz - Oruro</t>
  </si>
  <si>
    <t>Kasani -Copacabana - Tiquina - Huarina - Rio Seco- Autopista - Plaza Murillo</t>
  </si>
  <si>
    <t>Plaza Murillo - Calajahuira - Cotapata - Yolosa - Caranavi - Rio Quiquibey</t>
  </si>
  <si>
    <t>Limit. Oruro-La Paz - Limit. La Paz-Oruro</t>
  </si>
  <si>
    <t>Cr. Rta. 2 (Huarina) - Achacachi - Escoma - Charazani - Camata - Apolo</t>
  </si>
  <si>
    <t>Apolo - Ixiamas - Alto Madidi - Chive</t>
  </si>
  <si>
    <t>Ixiamas - Tumupasa - San Buenaventura (Rio Beni)</t>
  </si>
  <si>
    <t>El Alto (Cr. Rta. 1) - Viacha - Caquiqviri - Charaña</t>
  </si>
  <si>
    <t>SUB TOTAL</t>
  </si>
  <si>
    <t>El Puente - Camargo - Mojona - Lecori</t>
  </si>
  <si>
    <t>Puente Mendez ( Limite Potosí - Chuquisaca ) - El Tejar - Sucre</t>
  </si>
  <si>
    <t>Sucre - Imilla Huañuska - Rio Grande ( Puente Arce )</t>
  </si>
  <si>
    <t>Tarabuco - Yamparaez - Sucre ( Plaza Principal)</t>
  </si>
  <si>
    <t xml:space="preserve">Sucre - Aeropuerto -Limite Chuq. - Potosí  </t>
  </si>
  <si>
    <t>Limt. Dptos. Chuq.- Santa Cruz - Limt. Dptos. Tarija-Chuq. (Camatindi)</t>
  </si>
  <si>
    <t xml:space="preserve"> Límite - Tarija - Chuquisaca ( E l Puente ) - Iscayachi - Tarija - Padcaya - Bermejo</t>
  </si>
  <si>
    <t xml:space="preserve"> Cr.Rt. 9 (San Antonio ) - La Vertiente (YPFB) - Ibibobo - Hito VR 94 (Eulogio Ruiz)</t>
  </si>
  <si>
    <t xml:space="preserve">Cochabamba (Pte. Río Rocha ) - Sacaba - Colomi - Corani - Villa Tunari </t>
  </si>
  <si>
    <t>Limit. S.Cruz-Cbba. - Peña Colorada - Cr. Rta. A Epizana  (Reten Aiquile)</t>
  </si>
  <si>
    <t>Cr. Rta. A  Epizana ( Reten Aiquile) - Chinguri - Limit. Dptos Cbba-Chuq. (P. Arce)</t>
  </si>
  <si>
    <t xml:space="preserve">Cochabamba - Paracaya - Epizana ( Cr. Rta.  Aiquile) - El Churo </t>
  </si>
  <si>
    <t>Cr. Rta. 4 ( Ivigarzama) - Puerto Villarroel</t>
  </si>
  <si>
    <t xml:space="preserve"> Aiquile - Mizque - Rodeo - Arani - Punata - Cr.Rta. 7 (Paracaya)</t>
  </si>
  <si>
    <t xml:space="preserve"> Churo ( Limt.  Sta . Cbba. ) - Mataral - Samaipata - Taruma - Cr. Rta. 9 (La Guardia)</t>
  </si>
  <si>
    <t xml:space="preserve"> Limit. Dptos Cbba -S.Cruz (Pte. Ichilo) - Yapacaní - Buena Vista - Portachuelo - Guabirá</t>
  </si>
  <si>
    <t xml:space="preserve"> S.J. Chiquitos - Robore -  El Carmen - Pto. Suarez - Arroyo Concepción</t>
  </si>
  <si>
    <t xml:space="preserve"> Puerto Suarez - Mutun - San Juan - Vanguardia - Puerto Busch</t>
  </si>
  <si>
    <t xml:space="preserve"> Cr.Rta. 9 (S. Ramón)-S. Javier-Concepción- S. Ignacio de Velasco-Las Petas-San Matias</t>
  </si>
  <si>
    <t xml:space="preserve"> Guabira - Chané - San Pedro - Colonia Piraí    </t>
  </si>
  <si>
    <t xml:space="preserve"> S. Ignacio de Velasco - San Miguel - San Rafael - S. Jose de Chiquitos</t>
  </si>
  <si>
    <t xml:space="preserve"> Mataral - Vallegrande - Masicuri - Ipitá</t>
  </si>
  <si>
    <t xml:space="preserve"> Vintuyo (Limt Lpz-Oruro)-Caracollo-Oruro-Challapata-Ventilla ( Limt. Oruro-Potosi) </t>
  </si>
  <si>
    <t>Machacamarca  (Cr. Línea Ferrea)</t>
  </si>
  <si>
    <t>Posta Cidras</t>
  </si>
  <si>
    <t>Cr. F-0029 (Caraparí)</t>
  </si>
  <si>
    <t>Mojotoro - Pte. Sacramento (Cont. Magnético)</t>
  </si>
  <si>
    <t>Pte. Río Acero (Fin)</t>
  </si>
  <si>
    <t xml:space="preserve">Los Bugres </t>
  </si>
  <si>
    <t>Santa Rita</t>
  </si>
  <si>
    <t xml:space="preserve">Las Petas </t>
  </si>
  <si>
    <t xml:space="preserve">Lim. Prov. Velasco Sandoval </t>
  </si>
  <si>
    <t xml:space="preserve">San Bartolo </t>
  </si>
  <si>
    <t xml:space="preserve">San Vicente </t>
  </si>
  <si>
    <t xml:space="preserve">Pozo de los Bárbaros </t>
  </si>
  <si>
    <t xml:space="preserve">Espítitu </t>
  </si>
  <si>
    <t xml:space="preserve">Montecarlo </t>
  </si>
  <si>
    <t xml:space="preserve">San Ignacio de Velasco </t>
  </si>
  <si>
    <t>Cr. Rt. F-0009 Cuatro Cañadas</t>
  </si>
  <si>
    <t>San Rafael (Ñuflo de Caves)</t>
  </si>
  <si>
    <t>Olivera</t>
  </si>
  <si>
    <t>Santa Rosita</t>
  </si>
  <si>
    <t>San Juan del Lomerío</t>
  </si>
  <si>
    <t>San Luisito</t>
  </si>
  <si>
    <t xml:space="preserve"> Hito 18 (Front Chile) - Cr.Rt. Curahuara de Carangas - Limt. La Paz-Oruro</t>
  </si>
  <si>
    <t xml:space="preserve"> Caracollo - Cr. Rta. 4 ( Caihuasi ) - Limt. Oruro-La Paz - Limt. Oruro - Cochabamba</t>
  </si>
  <si>
    <t xml:space="preserve"> Machacamarquita ( Cr. Rta. 1 ) - Huanuni - Lim. Oruro - Potosi ( Cr. Rta. 7001 )</t>
  </si>
  <si>
    <t xml:space="preserve"> Caihuasi - Paria - Oruro - Toledo - Huachacalla - Sabaya - Pisiga </t>
  </si>
  <si>
    <t xml:space="preserve"> Límite Potosi Oruro ( Cr. Rta. 7413 ) - Yocalla - Potosi - Lecori ( Lmte. Deptal. )</t>
  </si>
  <si>
    <t xml:space="preserve"> Puente Mendez - Retiro - Betanzos - Potosi (Plaza Principal)</t>
  </si>
  <si>
    <t xml:space="preserve"> Potosí (Plaza Principal) -  Tica Tica - Pulacayo - Uyuni - Julaca - Hito LX</t>
  </si>
  <si>
    <t xml:space="preserve"> Khuchu Ingenio ( Cr. Rta. 1 ) - Vitichi - Pte. Tumusla -Tupiza - Villazón</t>
  </si>
  <si>
    <t xml:space="preserve"> Limte. Potosí Oruro - Uncia - Pocoata - Macha - Ocuri - Ravelo - Limt. Potosí-Chuq. </t>
  </si>
  <si>
    <t xml:space="preserve"> Mochara - Mal Paso - Limite Dptos. Chuq.-Potosí</t>
  </si>
  <si>
    <t>Quiquibey - Yucumo - San Borja - San Ignacio - Trinidad</t>
  </si>
  <si>
    <t>Yucumo - Rurrenabaque</t>
  </si>
  <si>
    <t>Rurrenabaque - Reyes - Santa Rosa - Riberalta - Guayaramerin</t>
  </si>
  <si>
    <t>Trinidad - Villa Banzer - Puente San Pablo</t>
  </si>
  <si>
    <t>Ruta 25</t>
  </si>
  <si>
    <t>Peña  Amarilla - Rio Geneshuaya - El Choro</t>
  </si>
  <si>
    <t xml:space="preserve">Cobija - Porvenir </t>
  </si>
  <si>
    <t>Porvenir - Santa Elena - Puerto Rico - Conquista</t>
  </si>
  <si>
    <t>Conquista - Sena - Peña Amarilla ( Rio Beni )</t>
  </si>
  <si>
    <t>Porvenir - Boyuyo - Chive</t>
  </si>
  <si>
    <t>LONGITUD DE CAMINOS DE LA RED FUNDAMENTAL POR DEPARTAMENTOS</t>
  </si>
  <si>
    <t>DEPARTAMENTO  LA PAZ</t>
  </si>
  <si>
    <t>DEPARTAMENTO</t>
  </si>
  <si>
    <t>DEPARTAMENTO  CHUQUISACA</t>
  </si>
  <si>
    <t>DEPARTAMENTO  TARIJA</t>
  </si>
  <si>
    <t>DEPARTAMENTO  COCHABAMBA</t>
  </si>
  <si>
    <t>DEPARTAMENTO  SANTA CRUZ</t>
  </si>
  <si>
    <t>DEPARTAMENTO  ORURO</t>
  </si>
  <si>
    <t>DEPARTAMENTO  POTOSI</t>
  </si>
  <si>
    <t>DEPARTAMENTO  BENI</t>
  </si>
  <si>
    <t>DEPARTAMENTO PANDO</t>
  </si>
  <si>
    <t>%</t>
  </si>
  <si>
    <t>PAVIMENTO</t>
  </si>
  <si>
    <t>LA PAZ</t>
  </si>
  <si>
    <t>CHUQUISACA</t>
  </si>
  <si>
    <t>TARIJA</t>
  </si>
  <si>
    <t>COCHABAMBA</t>
  </si>
  <si>
    <t>SANTA CRUZ</t>
  </si>
  <si>
    <t>ORURO</t>
  </si>
  <si>
    <t>POTOSI</t>
  </si>
  <si>
    <t>BENI</t>
  </si>
  <si>
    <t>PANDO</t>
  </si>
  <si>
    <t>TOTAL</t>
  </si>
  <si>
    <t>Y POR TIPO DE SUPERFICIE DE RODADURA</t>
  </si>
  <si>
    <t>Lím.Depto.Tarija-Potosí</t>
  </si>
  <si>
    <t>Ruta 31</t>
  </si>
  <si>
    <t>La Joya</t>
  </si>
  <si>
    <t>Chuquichambi</t>
  </si>
  <si>
    <t>Cr. Rt. F-04</t>
  </si>
  <si>
    <t>Resumen Ruta 31</t>
  </si>
  <si>
    <t>Cr.Rt. F04</t>
  </si>
  <si>
    <t>Ley 3020</t>
  </si>
  <si>
    <t>Pte. Mitre</t>
  </si>
  <si>
    <t>Pte . Mitre</t>
  </si>
  <si>
    <t>San Jacinto</t>
  </si>
  <si>
    <t>San  Jacinto</t>
  </si>
  <si>
    <t>Pte. Espiritu Santo II</t>
  </si>
  <si>
    <t>Tres Cruces</t>
  </si>
  <si>
    <t>Sta. Bárbara</t>
  </si>
  <si>
    <t>Oruro - Chuquichambi - Curahuara de Carangas - Cr. Rt. F04</t>
  </si>
  <si>
    <t>Río Seco</t>
  </si>
  <si>
    <t>Llavini</t>
  </si>
  <si>
    <t>Limal</t>
  </si>
  <si>
    <t>Vicicsa</t>
  </si>
  <si>
    <t>Aeropuerto</t>
  </si>
  <si>
    <t>Peña Amarilla</t>
  </si>
  <si>
    <t>Peña  Amarilla</t>
  </si>
  <si>
    <t>Punata</t>
  </si>
  <si>
    <t>TIPO</t>
  </si>
  <si>
    <t>SECC.</t>
  </si>
  <si>
    <t>LUGAR DE:</t>
  </si>
  <si>
    <t>KILOMETRO</t>
  </si>
  <si>
    <t>LONG.</t>
  </si>
  <si>
    <t>SUPERF.</t>
  </si>
  <si>
    <t>INICIO</t>
  </si>
  <si>
    <t>FINAL</t>
  </si>
  <si>
    <t>(Km.)</t>
  </si>
  <si>
    <t>Desaguadero (Pte Internacional)</t>
  </si>
  <si>
    <t>Bermejo (Plaza)</t>
  </si>
  <si>
    <t>CA</t>
  </si>
  <si>
    <t>0001</t>
  </si>
  <si>
    <t>0000</t>
  </si>
  <si>
    <t>Guaqui (Cr. Camino Puerto)</t>
  </si>
  <si>
    <t>0010</t>
  </si>
  <si>
    <t>Cr. Rt. a Tiahuanacu</t>
  </si>
  <si>
    <t>0020</t>
  </si>
  <si>
    <t>Acc. A Tambillo</t>
  </si>
  <si>
    <t>0030</t>
  </si>
  <si>
    <t>0040</t>
  </si>
  <si>
    <t>Laja (Reten)</t>
  </si>
  <si>
    <t>Cr. Rt. 0002 (Rio Seco-Pasarela)</t>
  </si>
  <si>
    <t>0050</t>
  </si>
  <si>
    <t>Senkata (Fin Proy. 6 de Marzo)</t>
  </si>
  <si>
    <t>0060</t>
  </si>
  <si>
    <t>0070</t>
  </si>
  <si>
    <t>Achica Arriba (Reten Rodaje)</t>
  </si>
  <si>
    <t>Calamarca (Cr. Rt. A Sapahaqui)</t>
  </si>
  <si>
    <t>0080</t>
  </si>
  <si>
    <t>Ayo Ayo (Cr. Rt. A Caracato)</t>
  </si>
  <si>
    <t>0090</t>
  </si>
  <si>
    <t>Cr. Rt. 0004 (Patacamaya)</t>
  </si>
  <si>
    <t>0100</t>
  </si>
  <si>
    <t>Sica Sica (Retèn)</t>
  </si>
  <si>
    <t>0110</t>
  </si>
  <si>
    <t>Cr. Rt. a  Luribay</t>
  </si>
  <si>
    <t>0120</t>
  </si>
  <si>
    <t>Lim. Dpto. La Paz - Oruro</t>
  </si>
  <si>
    <t>0130</t>
  </si>
  <si>
    <t>Cr. Rt. 0004 (Caracollo)</t>
  </si>
  <si>
    <t>0140</t>
  </si>
  <si>
    <t>Oruro (Retén Rodaje N. San Pedro)</t>
  </si>
  <si>
    <t>URB</t>
  </si>
  <si>
    <t>Cr. Rt.301 a Tarija</t>
  </si>
  <si>
    <t>Arenales (Entrada Campto. S.D.C. )</t>
  </si>
  <si>
    <t>Tocloca  (escuela)</t>
  </si>
  <si>
    <t xml:space="preserve">Retén Remedios </t>
  </si>
  <si>
    <t>Cruce Rt. F-020 (Hornillos)</t>
  </si>
  <si>
    <t>Cruce a Laitapi</t>
  </si>
  <si>
    <t>Cotagaita (Puerta Campto ABC)</t>
  </si>
  <si>
    <t>Cruce Ruta F-014 (Hornillos)</t>
  </si>
  <si>
    <t>Cumbre (Lim.Dtos. Chuquisaca - Potosí)</t>
  </si>
  <si>
    <t>Iglesia Impora</t>
  </si>
  <si>
    <t>Cruce Ruta F-0001 Las Carreras</t>
  </si>
  <si>
    <t>Tranca Tupiza</t>
  </si>
  <si>
    <t>Estación km 33</t>
  </si>
  <si>
    <t>Villa Tunari - Ivirgarzama ( Cr. Rta. 4710 ) - Lim.Depto. Cbba.-SC.(Pte. Ichilo)</t>
  </si>
  <si>
    <t xml:space="preserve"> Cr. Rta. F07 (La Palizada) - Limt. Dptos. Santa Cruz-Cbba (Saipina)</t>
  </si>
  <si>
    <t>Lim. Dptal Oruro - Potosi (Entr. Huancarani)</t>
  </si>
  <si>
    <t>vicicsa</t>
  </si>
  <si>
    <t>Yocalla (Cmpt. ABC Cont. De T.)</t>
  </si>
  <si>
    <t>Potosí (Cr. Cantumarca)</t>
  </si>
  <si>
    <t xml:space="preserve">Cr. Rt. F-0014 (Khuchu Ingenio) </t>
  </si>
  <si>
    <t>Retiro (Cr. Acc. Campto. ABC)</t>
  </si>
  <si>
    <t>Potosí (Rotonda distribuidor Villa Mendez)</t>
  </si>
  <si>
    <t>Salida Potosí (Cantumarca) Cr. San Antonio</t>
  </si>
  <si>
    <t>Cr.Rt. 7440 ( a  Vicigsa)</t>
  </si>
  <si>
    <t>Padcoyo (Cmpto. ABC)</t>
  </si>
  <si>
    <t>Camargo (Cpto. ABC)</t>
  </si>
  <si>
    <t>Pte. Silvi (salida)</t>
  </si>
  <si>
    <t>Cr. Rt. 0001 (Khuchu Ingenio )</t>
  </si>
  <si>
    <t>Cr. San Miguel (Cr. Chaguaya)</t>
  </si>
  <si>
    <t>Camacho</t>
  </si>
  <si>
    <t>Caraparí (Salida de la poblacion)</t>
  </si>
  <si>
    <t>Campo Pajoso (Cr. Rt. F-0009)</t>
  </si>
  <si>
    <t>Canto del agua (población)</t>
  </si>
  <si>
    <t>Choere (población)</t>
  </si>
  <si>
    <t>Palos Blancos (Cr. Rt. F-0011)</t>
  </si>
  <si>
    <t>0150</t>
  </si>
  <si>
    <t xml:space="preserve">Oruro (Pte Tagarete Fin) </t>
  </si>
  <si>
    <t>0160</t>
  </si>
  <si>
    <t>Cr. Rt.a  Vinto</t>
  </si>
  <si>
    <t>TS</t>
  </si>
  <si>
    <t>0165</t>
  </si>
  <si>
    <t>0170</t>
  </si>
  <si>
    <t>0180</t>
  </si>
  <si>
    <t>0190</t>
  </si>
</sst>
</file>

<file path=xl/styles.xml><?xml version="1.0" encoding="utf-8"?>
<styleSheet xmlns="http://schemas.openxmlformats.org/spreadsheetml/2006/main">
  <numFmts count="3">
    <numFmt numFmtId="171" formatCode="_-* #,##0.00_-;\-* #,##0.00_-;_-* &quot;-&quot;??_-;_-@_-"/>
    <numFmt numFmtId="174" formatCode="0000"/>
    <numFmt numFmtId="175" formatCode="_-* #,##0_-;\-* #,##0_-;_-* &quot;-&quot;??_-;_-@_-"/>
  </numFmts>
  <fonts count="54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8"/>
      <name val="Arial"/>
    </font>
    <font>
      <b/>
      <sz val="16"/>
      <name val="Arial"/>
      <family val="2"/>
    </font>
    <font>
      <b/>
      <sz val="12"/>
      <name val="Arial Narrow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2"/>
      <name val="Book Antiqua"/>
      <family val="1"/>
    </font>
    <font>
      <b/>
      <sz val="6"/>
      <name val="Arial"/>
      <family val="2"/>
    </font>
    <font>
      <b/>
      <sz val="11"/>
      <name val="Book Antiqua"/>
      <family val="1"/>
    </font>
    <font>
      <sz val="11"/>
      <name val="Arial"/>
      <family val="2"/>
    </font>
    <font>
      <sz val="11"/>
      <name val="Arial"/>
    </font>
    <font>
      <i/>
      <sz val="10"/>
      <name val="Arial"/>
      <family val="2"/>
    </font>
    <font>
      <i/>
      <sz val="10"/>
      <name val="Bodoni"/>
      <family val="1"/>
    </font>
    <font>
      <b/>
      <sz val="11"/>
      <name val="Arial"/>
      <family val="2"/>
    </font>
    <font>
      <b/>
      <sz val="12"/>
      <name val="Arial"/>
    </font>
    <font>
      <sz val="10"/>
      <color indexed="10"/>
      <name val="Arial"/>
    </font>
    <font>
      <sz val="10"/>
      <color indexed="10"/>
      <name val="Arial"/>
      <family val="2"/>
    </font>
    <font>
      <sz val="10"/>
      <color indexed="8"/>
      <name val="Arial"/>
      <family val="2"/>
    </font>
    <font>
      <i/>
      <sz val="9"/>
      <name val="Arial"/>
      <family val="2"/>
    </font>
    <font>
      <b/>
      <sz val="14"/>
      <color indexed="61"/>
      <name val="Arial"/>
      <family val="2"/>
    </font>
    <font>
      <b/>
      <sz val="14"/>
      <color indexed="61"/>
      <name val="Arial"/>
    </font>
    <font>
      <sz val="9"/>
      <name val="Arial"/>
      <family val="2"/>
    </font>
    <font>
      <b/>
      <sz val="9"/>
      <name val="Arial"/>
      <family val="2"/>
    </font>
    <font>
      <b/>
      <sz val="12"/>
      <color indexed="10"/>
      <name val="Arial"/>
    </font>
    <font>
      <b/>
      <sz val="12"/>
      <color indexed="48"/>
      <name val="Arial"/>
    </font>
    <font>
      <b/>
      <sz val="12"/>
      <color indexed="57"/>
      <name val="Arial"/>
    </font>
    <font>
      <b/>
      <sz val="12"/>
      <color indexed="12"/>
      <name val="Arial"/>
    </font>
    <font>
      <b/>
      <sz val="11"/>
      <name val="Arial Narrow"/>
      <family val="2"/>
    </font>
    <font>
      <sz val="8"/>
      <color indexed="81"/>
      <name val="Tahoma"/>
    </font>
    <font>
      <b/>
      <sz val="8"/>
      <color indexed="81"/>
      <name val="Tahoma"/>
    </font>
    <font>
      <b/>
      <sz val="12"/>
      <color indexed="61"/>
      <name val="Arial"/>
    </font>
    <font>
      <sz val="9"/>
      <name val="Arial"/>
    </font>
    <font>
      <sz val="10"/>
      <name val="Arial"/>
    </font>
    <font>
      <i/>
      <sz val="10"/>
      <name val="Arial"/>
    </font>
    <font>
      <sz val="10"/>
      <name val="Arial"/>
    </font>
    <font>
      <b/>
      <sz val="9"/>
      <name val="Arial"/>
    </font>
    <font>
      <b/>
      <sz val="16"/>
      <name val="Verdana"/>
      <family val="2"/>
    </font>
    <font>
      <b/>
      <sz val="14"/>
      <name val="Verdana"/>
      <family val="2"/>
    </font>
    <font>
      <b/>
      <sz val="11"/>
      <name val="Verdana"/>
      <family val="2"/>
    </font>
    <font>
      <sz val="12"/>
      <name val="Arial"/>
      <family val="2"/>
    </font>
    <font>
      <b/>
      <sz val="14"/>
      <name val="Book Antiqua"/>
      <family val="1"/>
    </font>
    <font>
      <b/>
      <sz val="16"/>
      <name val="Book Antiqua"/>
      <family val="1"/>
    </font>
    <font>
      <b/>
      <sz val="13"/>
      <name val="Book Antiqua"/>
      <family val="1"/>
    </font>
    <font>
      <b/>
      <sz val="7"/>
      <name val="Arial"/>
      <family val="2"/>
    </font>
    <font>
      <sz val="11"/>
      <name val="Book Antiqua"/>
      <family val="1"/>
    </font>
    <font>
      <b/>
      <sz val="10"/>
      <name val="Book Antiqua"/>
      <family val="1"/>
    </font>
    <font>
      <sz val="10"/>
      <name val="Book Antiqua"/>
      <family val="1"/>
    </font>
    <font>
      <b/>
      <sz val="18"/>
      <name val="Arial"/>
      <family val="2"/>
    </font>
    <font>
      <sz val="12"/>
      <name val="Arial"/>
    </font>
    <font>
      <b/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</fills>
  <borders count="95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71" fontId="1" fillId="0" borderId="0" applyFont="0" applyFill="0" applyBorder="0" applyAlignment="0" applyProtection="0"/>
  </cellStyleXfs>
  <cellXfs count="594">
    <xf numFmtId="0" fontId="0" fillId="0" borderId="0" xfId="0"/>
    <xf numFmtId="0" fontId="3" fillId="0" borderId="0" xfId="0" applyFont="1"/>
    <xf numFmtId="0" fontId="5" fillId="0" borderId="0" xfId="0" applyFont="1"/>
    <xf numFmtId="2" fontId="3" fillId="0" borderId="0" xfId="0" applyNumberFormat="1" applyFont="1"/>
    <xf numFmtId="2" fontId="0" fillId="0" borderId="0" xfId="0" applyNumberFormat="1"/>
    <xf numFmtId="0" fontId="0" fillId="0" borderId="0" xfId="0" applyFill="1"/>
    <xf numFmtId="0" fontId="5" fillId="0" borderId="0" xfId="0" applyFont="1" applyAlignment="1">
      <alignment horizontal="left"/>
    </xf>
    <xf numFmtId="0" fontId="0" fillId="0" borderId="0" xfId="0" applyAlignment="1">
      <alignment horizontal="right"/>
    </xf>
    <xf numFmtId="0" fontId="0" fillId="0" borderId="0" xfId="0" applyBorder="1"/>
    <xf numFmtId="1" fontId="0" fillId="0" borderId="0" xfId="0" applyNumberFormat="1" applyBorder="1"/>
    <xf numFmtId="0" fontId="6" fillId="0" borderId="0" xfId="0" applyFont="1" applyAlignment="1"/>
    <xf numFmtId="0" fontId="0" fillId="0" borderId="0" xfId="0" applyFill="1" applyBorder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3" fontId="3" fillId="0" borderId="0" xfId="0" applyNumberFormat="1" applyFont="1"/>
    <xf numFmtId="3" fontId="0" fillId="0" borderId="0" xfId="0" applyNumberFormat="1" applyBorder="1"/>
    <xf numFmtId="0" fontId="6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3" fillId="0" borderId="7" xfId="0" applyFont="1" applyFill="1" applyBorder="1"/>
    <xf numFmtId="0" fontId="3" fillId="0" borderId="8" xfId="0" applyFont="1" applyFill="1" applyBorder="1"/>
    <xf numFmtId="2" fontId="3" fillId="0" borderId="8" xfId="0" applyNumberFormat="1" applyFont="1" applyFill="1" applyBorder="1"/>
    <xf numFmtId="0" fontId="15" fillId="0" borderId="0" xfId="0" applyFont="1" applyAlignment="1">
      <alignment horizontal="right"/>
    </xf>
    <xf numFmtId="0" fontId="16" fillId="0" borderId="0" xfId="0" applyFont="1" applyAlignment="1">
      <alignment horizontal="right"/>
    </xf>
    <xf numFmtId="0" fontId="14" fillId="0" borderId="9" xfId="0" applyFont="1" applyBorder="1" applyAlignment="1">
      <alignment horizontal="center"/>
    </xf>
    <xf numFmtId="3" fontId="14" fillId="0" borderId="9" xfId="0" applyNumberFormat="1" applyFont="1" applyBorder="1"/>
    <xf numFmtId="0" fontId="14" fillId="0" borderId="10" xfId="0" applyFont="1" applyBorder="1" applyAlignment="1">
      <alignment horizontal="center"/>
    </xf>
    <xf numFmtId="3" fontId="14" fillId="0" borderId="11" xfId="0" applyNumberFormat="1" applyFont="1" applyBorder="1"/>
    <xf numFmtId="3" fontId="14" fillId="0" borderId="8" xfId="0" applyNumberFormat="1" applyFont="1" applyBorder="1"/>
    <xf numFmtId="3" fontId="14" fillId="0" borderId="12" xfId="0" applyNumberFormat="1" applyFont="1" applyBorder="1"/>
    <xf numFmtId="3" fontId="14" fillId="0" borderId="10" xfId="0" applyNumberFormat="1" applyFont="1" applyBorder="1"/>
    <xf numFmtId="3" fontId="14" fillId="0" borderId="13" xfId="0" applyNumberFormat="1" applyFont="1" applyBorder="1"/>
    <xf numFmtId="3" fontId="14" fillId="0" borderId="14" xfId="0" applyNumberFormat="1" applyFont="1" applyBorder="1"/>
    <xf numFmtId="3" fontId="14" fillId="0" borderId="15" xfId="0" applyNumberFormat="1" applyFont="1" applyBorder="1"/>
    <xf numFmtId="0" fontId="17" fillId="0" borderId="1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1" fontId="13" fillId="0" borderId="16" xfId="0" applyNumberFormat="1" applyFont="1" applyBorder="1"/>
    <xf numFmtId="1" fontId="13" fillId="0" borderId="14" xfId="0" applyNumberFormat="1" applyFont="1" applyBorder="1"/>
    <xf numFmtId="1" fontId="13" fillId="0" borderId="15" xfId="0" applyNumberFormat="1" applyFont="1" applyBorder="1"/>
    <xf numFmtId="0" fontId="0" fillId="0" borderId="17" xfId="0" applyBorder="1"/>
    <xf numFmtId="0" fontId="0" fillId="0" borderId="7" xfId="0" applyBorder="1"/>
    <xf numFmtId="0" fontId="0" fillId="0" borderId="18" xfId="0" applyBorder="1"/>
    <xf numFmtId="0" fontId="0" fillId="0" borderId="11" xfId="0" applyBorder="1"/>
    <xf numFmtId="0" fontId="0" fillId="0" borderId="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3" fontId="13" fillId="0" borderId="16" xfId="0" applyNumberFormat="1" applyFont="1" applyBorder="1"/>
    <xf numFmtId="3" fontId="13" fillId="0" borderId="14" xfId="0" applyNumberFormat="1" applyFont="1" applyBorder="1"/>
    <xf numFmtId="3" fontId="13" fillId="0" borderId="15" xfId="0" applyNumberFormat="1" applyFont="1" applyBorder="1"/>
    <xf numFmtId="1" fontId="14" fillId="0" borderId="16" xfId="0" applyNumberFormat="1" applyFont="1" applyBorder="1"/>
    <xf numFmtId="1" fontId="14" fillId="0" borderId="14" xfId="0" applyNumberFormat="1" applyFont="1" applyBorder="1"/>
    <xf numFmtId="1" fontId="14" fillId="0" borderId="15" xfId="0" applyNumberFormat="1" applyFont="1" applyBorder="1"/>
    <xf numFmtId="0" fontId="17" fillId="0" borderId="23" xfId="0" applyFont="1" applyBorder="1" applyAlignment="1">
      <alignment horizontal="center"/>
    </xf>
    <xf numFmtId="0" fontId="17" fillId="0" borderId="24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0" fillId="0" borderId="11" xfId="0" applyFill="1" applyBorder="1"/>
    <xf numFmtId="0" fontId="0" fillId="0" borderId="20" xfId="0" applyFill="1" applyBorder="1"/>
    <xf numFmtId="1" fontId="10" fillId="0" borderId="0" xfId="0" applyNumberFormat="1" applyFont="1" applyBorder="1"/>
    <xf numFmtId="0" fontId="0" fillId="0" borderId="21" xfId="0" applyFill="1" applyBorder="1"/>
    <xf numFmtId="0" fontId="14" fillId="0" borderId="25" xfId="0" applyFont="1" applyBorder="1" applyAlignment="1">
      <alignment horizontal="center"/>
    </xf>
    <xf numFmtId="3" fontId="14" fillId="0" borderId="26" xfId="0" applyNumberFormat="1" applyFont="1" applyBorder="1"/>
    <xf numFmtId="3" fontId="14" fillId="0" borderId="27" xfId="0" applyNumberFormat="1" applyFont="1" applyBorder="1"/>
    <xf numFmtId="3" fontId="14" fillId="0" borderId="28" xfId="0" applyNumberFormat="1" applyFont="1" applyBorder="1"/>
    <xf numFmtId="3" fontId="14" fillId="0" borderId="25" xfId="0" applyNumberFormat="1" applyFont="1" applyBorder="1"/>
    <xf numFmtId="3" fontId="0" fillId="0" borderId="0" xfId="0" applyNumberFormat="1"/>
    <xf numFmtId="1" fontId="0" fillId="0" borderId="0" xfId="0" applyNumberFormat="1"/>
    <xf numFmtId="1" fontId="0" fillId="0" borderId="0" xfId="0" applyNumberFormat="1" applyFill="1"/>
    <xf numFmtId="1" fontId="0" fillId="0" borderId="29" xfId="0" applyNumberFormat="1" applyBorder="1"/>
    <xf numFmtId="1" fontId="0" fillId="0" borderId="30" xfId="0" applyNumberFormat="1" applyBorder="1"/>
    <xf numFmtId="0" fontId="19" fillId="0" borderId="0" xfId="0" applyFont="1"/>
    <xf numFmtId="0" fontId="0" fillId="0" borderId="31" xfId="0" applyBorder="1"/>
    <xf numFmtId="0" fontId="0" fillId="0" borderId="32" xfId="0" applyBorder="1"/>
    <xf numFmtId="0" fontId="0" fillId="0" borderId="33" xfId="0" applyBorder="1"/>
    <xf numFmtId="1" fontId="0" fillId="0" borderId="34" xfId="0" applyNumberForma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1" fontId="0" fillId="0" borderId="36" xfId="0" applyNumberFormat="1" applyBorder="1" applyAlignment="1">
      <alignment horizontal="center"/>
    </xf>
    <xf numFmtId="1" fontId="0" fillId="0" borderId="37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3" fontId="0" fillId="0" borderId="38" xfId="0" applyNumberFormat="1" applyBorder="1"/>
    <xf numFmtId="3" fontId="0" fillId="0" borderId="39" xfId="0" applyNumberFormat="1" applyBorder="1"/>
    <xf numFmtId="3" fontId="0" fillId="0" borderId="37" xfId="0" applyNumberFormat="1" applyBorder="1"/>
    <xf numFmtId="0" fontId="0" fillId="0" borderId="26" xfId="0" applyBorder="1"/>
    <xf numFmtId="1" fontId="0" fillId="0" borderId="21" xfId="0" applyNumberFormat="1" applyFill="1" applyBorder="1"/>
    <xf numFmtId="0" fontId="0" fillId="0" borderId="22" xfId="0" applyFill="1" applyBorder="1"/>
    <xf numFmtId="0" fontId="0" fillId="0" borderId="40" xfId="0" applyBorder="1"/>
    <xf numFmtId="0" fontId="20" fillId="0" borderId="0" xfId="0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 vertical="center"/>
    </xf>
    <xf numFmtId="0" fontId="4" fillId="0" borderId="0" xfId="0" quotePrefix="1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2" fontId="4" fillId="0" borderId="0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horizontal="center"/>
    </xf>
    <xf numFmtId="1" fontId="0" fillId="0" borderId="37" xfId="0" applyNumberFormat="1" applyBorder="1"/>
    <xf numFmtId="1" fontId="0" fillId="0" borderId="35" xfId="0" applyNumberFormat="1" applyBorder="1"/>
    <xf numFmtId="0" fontId="2" fillId="0" borderId="5" xfId="0" applyFont="1" applyBorder="1" applyAlignment="1">
      <alignment horizontal="center" wrapText="1"/>
    </xf>
    <xf numFmtId="0" fontId="22" fillId="0" borderId="0" xfId="0" applyFont="1" applyAlignment="1">
      <alignment horizontal="right"/>
    </xf>
    <xf numFmtId="0" fontId="2" fillId="0" borderId="2" xfId="0" applyFont="1" applyBorder="1" applyAlignment="1">
      <alignment horizontal="center" wrapText="1"/>
    </xf>
    <xf numFmtId="1" fontId="0" fillId="0" borderId="41" xfId="0" applyNumberFormat="1" applyBorder="1"/>
    <xf numFmtId="1" fontId="0" fillId="0" borderId="42" xfId="0" applyNumberFormat="1" applyBorder="1"/>
    <xf numFmtId="1" fontId="18" fillId="0" borderId="4" xfId="0" applyNumberFormat="1" applyFont="1" applyBorder="1" applyAlignment="1">
      <alignment horizontal="centerContinuous" vertical="center"/>
    </xf>
    <xf numFmtId="1" fontId="0" fillId="0" borderId="41" xfId="0" applyNumberFormat="1" applyBorder="1" applyAlignment="1">
      <alignment horizontal="left" indent="1"/>
    </xf>
    <xf numFmtId="3" fontId="18" fillId="0" borderId="43" xfId="0" applyNumberFormat="1" applyFont="1" applyBorder="1"/>
    <xf numFmtId="1" fontId="18" fillId="0" borderId="0" xfId="0" applyNumberFormat="1" applyFont="1" applyBorder="1" applyAlignment="1">
      <alignment horizontal="centerContinuous" vertical="center"/>
    </xf>
    <xf numFmtId="3" fontId="18" fillId="0" borderId="0" xfId="0" applyNumberFormat="1" applyFont="1" applyBorder="1"/>
    <xf numFmtId="0" fontId="0" fillId="0" borderId="27" xfId="0" applyBorder="1"/>
    <xf numFmtId="0" fontId="0" fillId="0" borderId="44" xfId="0" applyBorder="1"/>
    <xf numFmtId="0" fontId="0" fillId="0" borderId="1" xfId="0" applyFill="1" applyBorder="1"/>
    <xf numFmtId="1" fontId="0" fillId="0" borderId="2" xfId="0" applyNumberFormat="1" applyBorder="1"/>
    <xf numFmtId="0" fontId="3" fillId="0" borderId="45" xfId="0" applyFont="1" applyFill="1" applyBorder="1"/>
    <xf numFmtId="0" fontId="3" fillId="0" borderId="27" xfId="0" applyFont="1" applyFill="1" applyBorder="1"/>
    <xf numFmtId="49" fontId="25" fillId="0" borderId="0" xfId="0" applyNumberFormat="1" applyFont="1" applyFill="1" applyBorder="1"/>
    <xf numFmtId="0" fontId="3" fillId="0" borderId="0" xfId="0" applyFont="1" applyFill="1" applyBorder="1"/>
    <xf numFmtId="49" fontId="26" fillId="0" borderId="0" xfId="0" applyNumberFormat="1" applyFont="1" applyFill="1" applyBorder="1"/>
    <xf numFmtId="3" fontId="0" fillId="0" borderId="36" xfId="0" applyNumberFormat="1" applyBorder="1"/>
    <xf numFmtId="3" fontId="0" fillId="0" borderId="1" xfId="0" applyNumberFormat="1" applyBorder="1"/>
    <xf numFmtId="3" fontId="0" fillId="0" borderId="2" xfId="0" applyNumberFormat="1" applyBorder="1"/>
    <xf numFmtId="2" fontId="0" fillId="0" borderId="46" xfId="0" applyNumberFormat="1" applyBorder="1"/>
    <xf numFmtId="2" fontId="0" fillId="0" borderId="47" xfId="0" applyNumberFormat="1" applyBorder="1"/>
    <xf numFmtId="0" fontId="0" fillId="0" borderId="46" xfId="0" applyBorder="1"/>
    <xf numFmtId="1" fontId="0" fillId="0" borderId="46" xfId="0" applyNumberFormat="1" applyBorder="1"/>
    <xf numFmtId="1" fontId="0" fillId="0" borderId="47" xfId="0" applyNumberFormat="1" applyBorder="1"/>
    <xf numFmtId="1" fontId="0" fillId="0" borderId="3" xfId="0" applyNumberFormat="1" applyBorder="1"/>
    <xf numFmtId="1" fontId="18" fillId="0" borderId="43" xfId="0" applyNumberFormat="1" applyFont="1" applyBorder="1"/>
    <xf numFmtId="3" fontId="17" fillId="0" borderId="0" xfId="0" applyNumberFormat="1" applyFont="1" applyBorder="1"/>
    <xf numFmtId="0" fontId="0" fillId="0" borderId="34" xfId="0" applyBorder="1"/>
    <xf numFmtId="0" fontId="0" fillId="0" borderId="48" xfId="0" applyBorder="1"/>
    <xf numFmtId="0" fontId="3" fillId="0" borderId="11" xfId="0" applyFont="1" applyFill="1" applyBorder="1" applyAlignment="1">
      <alignment horizontal="center"/>
    </xf>
    <xf numFmtId="1" fontId="3" fillId="0" borderId="8" xfId="0" applyNumberFormat="1" applyFont="1" applyFill="1" applyBorder="1" applyAlignment="1">
      <alignment horizontal="center"/>
    </xf>
    <xf numFmtId="14" fontId="3" fillId="0" borderId="19" xfId="0" applyNumberFormat="1" applyFont="1" applyFill="1" applyBorder="1" applyAlignment="1">
      <alignment horizontal="center"/>
    </xf>
    <xf numFmtId="2" fontId="21" fillId="0" borderId="8" xfId="0" applyNumberFormat="1" applyFont="1" applyFill="1" applyBorder="1" applyAlignment="1">
      <alignment vertical="center"/>
    </xf>
    <xf numFmtId="1" fontId="21" fillId="0" borderId="8" xfId="0" applyNumberFormat="1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vertical="center"/>
    </xf>
    <xf numFmtId="14" fontId="3" fillId="0" borderId="19" xfId="0" applyNumberFormat="1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4" fontId="3" fillId="0" borderId="19" xfId="0" applyNumberFormat="1" applyFont="1" applyBorder="1" applyAlignment="1" applyProtection="1">
      <alignment horizontal="center" vertical="justify"/>
      <protection locked="0"/>
    </xf>
    <xf numFmtId="0" fontId="3" fillId="0" borderId="39" xfId="0" applyFont="1" applyBorder="1" applyAlignment="1">
      <alignment horizontal="center"/>
    </xf>
    <xf numFmtId="0" fontId="21" fillId="0" borderId="37" xfId="0" applyFont="1" applyFill="1" applyBorder="1" applyAlignment="1">
      <alignment vertical="center"/>
    </xf>
    <xf numFmtId="1" fontId="21" fillId="0" borderId="37" xfId="0" applyNumberFormat="1" applyFont="1" applyFill="1" applyBorder="1" applyAlignment="1">
      <alignment horizontal="center" vertical="center"/>
    </xf>
    <xf numFmtId="14" fontId="3" fillId="0" borderId="35" xfId="0" applyNumberFormat="1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21" fillId="0" borderId="27" xfId="0" applyFont="1" applyFill="1" applyBorder="1" applyAlignment="1">
      <alignment vertical="center"/>
    </xf>
    <xf numFmtId="1" fontId="21" fillId="0" borderId="27" xfId="0" applyNumberFormat="1" applyFont="1" applyFill="1" applyBorder="1" applyAlignment="1">
      <alignment horizontal="center" vertical="center"/>
    </xf>
    <xf numFmtId="14" fontId="3" fillId="0" borderId="44" xfId="0" applyNumberFormat="1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1" fontId="21" fillId="0" borderId="21" xfId="0" applyNumberFormat="1" applyFont="1" applyFill="1" applyBorder="1" applyAlignment="1">
      <alignment horizontal="center" vertical="center"/>
    </xf>
    <xf numFmtId="14" fontId="3" fillId="0" borderId="22" xfId="0" applyNumberFormat="1" applyFont="1" applyBorder="1" applyAlignment="1">
      <alignment horizontal="center"/>
    </xf>
    <xf numFmtId="1" fontId="1" fillId="0" borderId="46" xfId="0" applyNumberFormat="1" applyFont="1" applyFill="1" applyBorder="1"/>
    <xf numFmtId="1" fontId="1" fillId="0" borderId="47" xfId="0" applyNumberFormat="1" applyFont="1" applyFill="1" applyBorder="1"/>
    <xf numFmtId="0" fontId="1" fillId="0" borderId="0" xfId="0" applyFont="1" applyFill="1"/>
    <xf numFmtId="1" fontId="18" fillId="0" borderId="0" xfId="0" applyNumberFormat="1" applyFont="1" applyBorder="1"/>
    <xf numFmtId="3" fontId="27" fillId="0" borderId="43" xfId="0" applyNumberFormat="1" applyFont="1" applyBorder="1"/>
    <xf numFmtId="1" fontId="27" fillId="0" borderId="43" xfId="0" applyNumberFormat="1" applyFont="1" applyBorder="1"/>
    <xf numFmtId="1" fontId="28" fillId="0" borderId="43" xfId="0" applyNumberFormat="1" applyFont="1" applyBorder="1"/>
    <xf numFmtId="3" fontId="28" fillId="0" borderId="43" xfId="0" applyNumberFormat="1" applyFont="1" applyBorder="1"/>
    <xf numFmtId="3" fontId="29" fillId="0" borderId="49" xfId="0" applyNumberFormat="1" applyFont="1" applyBorder="1"/>
    <xf numFmtId="1" fontId="29" fillId="0" borderId="49" xfId="0" applyNumberFormat="1" applyFont="1" applyBorder="1"/>
    <xf numFmtId="1" fontId="4" fillId="0" borderId="37" xfId="0" applyNumberFormat="1" applyFont="1" applyFill="1" applyBorder="1" applyAlignment="1">
      <alignment vertical="center"/>
    </xf>
    <xf numFmtId="1" fontId="0" fillId="0" borderId="0" xfId="0" applyNumberFormat="1" applyFill="1" applyBorder="1" applyAlignment="1"/>
    <xf numFmtId="0" fontId="0" fillId="0" borderId="36" xfId="0" applyBorder="1"/>
    <xf numFmtId="2" fontId="25" fillId="0" borderId="0" xfId="0" applyNumberFormat="1" applyFont="1" applyFill="1" applyBorder="1"/>
    <xf numFmtId="2" fontId="0" fillId="0" borderId="0" xfId="0" applyNumberFormat="1" applyBorder="1"/>
    <xf numFmtId="1" fontId="18" fillId="2" borderId="29" xfId="0" applyNumberFormat="1" applyFont="1" applyFill="1" applyBorder="1" applyAlignment="1">
      <alignment horizontal="center"/>
    </xf>
    <xf numFmtId="1" fontId="18" fillId="2" borderId="29" xfId="0" applyNumberFormat="1" applyFont="1" applyFill="1" applyBorder="1" applyAlignment="1">
      <alignment horizontal="centerContinuous"/>
    </xf>
    <xf numFmtId="1" fontId="18" fillId="2" borderId="30" xfId="0" applyNumberFormat="1" applyFont="1" applyFill="1" applyBorder="1" applyAlignment="1">
      <alignment horizontal="centerContinuous"/>
    </xf>
    <xf numFmtId="1" fontId="18" fillId="2" borderId="1" xfId="0" applyNumberFormat="1" applyFont="1" applyFill="1" applyBorder="1" applyAlignment="1">
      <alignment horizontal="center"/>
    </xf>
    <xf numFmtId="1" fontId="18" fillId="2" borderId="41" xfId="0" applyNumberFormat="1" applyFont="1" applyFill="1" applyBorder="1" applyAlignment="1">
      <alignment horizontal="center"/>
    </xf>
    <xf numFmtId="1" fontId="18" fillId="2" borderId="50" xfId="0" applyNumberFormat="1" applyFont="1" applyFill="1" applyBorder="1" applyAlignment="1">
      <alignment horizontal="center"/>
    </xf>
    <xf numFmtId="1" fontId="18" fillId="2" borderId="51" xfId="0" applyNumberFormat="1" applyFont="1" applyFill="1" applyBorder="1" applyAlignment="1">
      <alignment horizontal="center"/>
    </xf>
    <xf numFmtId="1" fontId="18" fillId="2" borderId="38" xfId="0" applyNumberFormat="1" applyFont="1" applyFill="1" applyBorder="1" applyAlignment="1">
      <alignment horizontal="center"/>
    </xf>
    <xf numFmtId="1" fontId="18" fillId="2" borderId="38" xfId="0" applyNumberFormat="1" applyFont="1" applyFill="1" applyBorder="1" applyAlignment="1">
      <alignment horizontal="center" vertical="center"/>
    </xf>
    <xf numFmtId="1" fontId="18" fillId="2" borderId="1" xfId="0" applyNumberFormat="1" applyFont="1" applyFill="1" applyBorder="1" applyAlignment="1">
      <alignment horizontal="center" vertical="center"/>
    </xf>
    <xf numFmtId="1" fontId="19" fillId="0" borderId="46" xfId="0" applyNumberFormat="1" applyFont="1" applyBorder="1"/>
    <xf numFmtId="3" fontId="19" fillId="0" borderId="0" xfId="0" applyNumberFormat="1" applyFont="1"/>
    <xf numFmtId="0" fontId="0" fillId="0" borderId="38" xfId="0" applyBorder="1"/>
    <xf numFmtId="0" fontId="25" fillId="0" borderId="27" xfId="0" applyFont="1" applyFill="1" applyBorder="1"/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0" fillId="0" borderId="17" xfId="0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52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20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3" fontId="10" fillId="2" borderId="6" xfId="0" applyNumberFormat="1" applyFont="1" applyFill="1" applyBorder="1"/>
    <xf numFmtId="1" fontId="10" fillId="2" borderId="6" xfId="0" applyNumberFormat="1" applyFont="1" applyFill="1" applyBorder="1"/>
    <xf numFmtId="3" fontId="0" fillId="0" borderId="0" xfId="0" applyNumberFormat="1" applyFill="1" applyBorder="1"/>
    <xf numFmtId="1" fontId="13" fillId="0" borderId="15" xfId="0" applyNumberFormat="1" applyFont="1" applyFill="1" applyBorder="1"/>
    <xf numFmtId="1" fontId="12" fillId="2" borderId="6" xfId="0" applyNumberFormat="1" applyFont="1" applyFill="1" applyBorder="1"/>
    <xf numFmtId="1" fontId="10" fillId="0" borderId="0" xfId="0" applyNumberFormat="1" applyFont="1" applyFill="1" applyBorder="1"/>
    <xf numFmtId="1" fontId="0" fillId="0" borderId="46" xfId="0" applyNumberFormat="1" applyFill="1" applyBorder="1"/>
    <xf numFmtId="1" fontId="19" fillId="0" borderId="46" xfId="0" applyNumberFormat="1" applyFont="1" applyFill="1" applyBorder="1"/>
    <xf numFmtId="1" fontId="0" fillId="0" borderId="47" xfId="0" applyNumberFormat="1" applyFill="1" applyBorder="1"/>
    <xf numFmtId="0" fontId="19" fillId="0" borderId="0" xfId="0" applyFont="1" applyAlignment="1">
      <alignment horizontal="center" wrapText="1"/>
    </xf>
    <xf numFmtId="0" fontId="0" fillId="0" borderId="53" xfId="0" applyBorder="1"/>
    <xf numFmtId="0" fontId="0" fillId="0" borderId="0" xfId="0" applyAlignment="1">
      <alignment horizontal="center"/>
    </xf>
    <xf numFmtId="0" fontId="17" fillId="0" borderId="2" xfId="0" applyFont="1" applyBorder="1" applyAlignment="1">
      <alignment horizontal="center"/>
    </xf>
    <xf numFmtId="0" fontId="25" fillId="0" borderId="54" xfId="0" applyFont="1" applyFill="1" applyBorder="1"/>
    <xf numFmtId="0" fontId="3" fillId="0" borderId="54" xfId="0" applyFont="1" applyFill="1" applyBorder="1"/>
    <xf numFmtId="0" fontId="25" fillId="0" borderId="0" xfId="0" applyFont="1" applyFill="1" applyBorder="1"/>
    <xf numFmtId="0" fontId="3" fillId="0" borderId="55" xfId="0" applyFont="1" applyFill="1" applyBorder="1"/>
    <xf numFmtId="0" fontId="3" fillId="0" borderId="1" xfId="0" applyFont="1" applyBorder="1" applyAlignment="1">
      <alignment horizontal="left"/>
    </xf>
    <xf numFmtId="2" fontId="25" fillId="0" borderId="56" xfId="0" applyNumberFormat="1" applyFont="1" applyFill="1" applyBorder="1"/>
    <xf numFmtId="2" fontId="25" fillId="0" borderId="57" xfId="0" applyNumberFormat="1" applyFont="1" applyFill="1" applyBorder="1" applyAlignment="1">
      <alignment horizontal="center"/>
    </xf>
    <xf numFmtId="2" fontId="25" fillId="0" borderId="21" xfId="0" applyNumberFormat="1" applyFont="1" applyFill="1" applyBorder="1" applyAlignment="1">
      <alignment horizontal="center"/>
    </xf>
    <xf numFmtId="0" fontId="25" fillId="0" borderId="17" xfId="0" applyFont="1" applyFill="1" applyBorder="1"/>
    <xf numFmtId="0" fontId="25" fillId="0" borderId="11" xfId="0" applyFont="1" applyFill="1" applyBorder="1"/>
    <xf numFmtId="0" fontId="25" fillId="0" borderId="20" xfId="0" applyFont="1" applyFill="1" applyBorder="1"/>
    <xf numFmtId="0" fontId="3" fillId="0" borderId="21" xfId="0" applyFont="1" applyFill="1" applyBorder="1"/>
    <xf numFmtId="0" fontId="26" fillId="0" borderId="0" xfId="0" applyFont="1" applyFill="1" applyBorder="1"/>
    <xf numFmtId="0" fontId="2" fillId="0" borderId="0" xfId="0" applyFont="1" applyFill="1" applyBorder="1"/>
    <xf numFmtId="2" fontId="26" fillId="0" borderId="0" xfId="0" applyNumberFormat="1" applyFont="1" applyFill="1" applyBorder="1"/>
    <xf numFmtId="0" fontId="25" fillId="0" borderId="8" xfId="0" applyFont="1" applyFill="1" applyBorder="1"/>
    <xf numFmtId="0" fontId="3" fillId="0" borderId="58" xfId="0" applyFont="1" applyBorder="1" applyAlignment="1">
      <alignment horizontal="center"/>
    </xf>
    <xf numFmtId="1" fontId="14" fillId="0" borderId="11" xfId="0" applyNumberFormat="1" applyFont="1" applyBorder="1"/>
    <xf numFmtId="1" fontId="14" fillId="0" borderId="8" xfId="0" applyNumberFormat="1" applyFont="1" applyBorder="1"/>
    <xf numFmtId="1" fontId="14" fillId="0" borderId="19" xfId="0" applyNumberFormat="1" applyFont="1" applyBorder="1"/>
    <xf numFmtId="0" fontId="14" fillId="0" borderId="10" xfId="0" applyFont="1" applyFill="1" applyBorder="1" applyAlignment="1">
      <alignment horizontal="center"/>
    </xf>
    <xf numFmtId="1" fontId="18" fillId="0" borderId="1" xfId="0" applyNumberFormat="1" applyFont="1" applyBorder="1" applyAlignment="1">
      <alignment horizontal="centerContinuous" vertical="center"/>
    </xf>
    <xf numFmtId="3" fontId="18" fillId="0" borderId="41" xfId="0" applyNumberFormat="1" applyFont="1" applyBorder="1"/>
    <xf numFmtId="3" fontId="27" fillId="0" borderId="41" xfId="0" applyNumberFormat="1" applyFont="1" applyBorder="1"/>
    <xf numFmtId="3" fontId="30" fillId="0" borderId="43" xfId="0" applyNumberFormat="1" applyFont="1" applyBorder="1"/>
    <xf numFmtId="3" fontId="29" fillId="0" borderId="43" xfId="0" applyNumberFormat="1" applyFont="1" applyBorder="1"/>
    <xf numFmtId="3" fontId="30" fillId="0" borderId="41" xfId="0" applyNumberFormat="1" applyFont="1" applyBorder="1"/>
    <xf numFmtId="3" fontId="29" fillId="0" borderId="41" xfId="0" applyNumberFormat="1" applyFont="1" applyBorder="1"/>
    <xf numFmtId="0" fontId="21" fillId="0" borderId="2" xfId="0" applyFont="1" applyFill="1" applyBorder="1" applyAlignment="1">
      <alignment vertical="center"/>
    </xf>
    <xf numFmtId="2" fontId="25" fillId="0" borderId="37" xfId="0" applyNumberFormat="1" applyFont="1" applyFill="1" applyBorder="1" applyAlignment="1">
      <alignment horizontal="center"/>
    </xf>
    <xf numFmtId="0" fontId="25" fillId="0" borderId="59" xfId="0" applyFont="1" applyFill="1" applyBorder="1"/>
    <xf numFmtId="1" fontId="19" fillId="0" borderId="0" xfId="0" applyNumberFormat="1" applyFont="1"/>
    <xf numFmtId="3" fontId="14" fillId="0" borderId="39" xfId="0" applyNumberFormat="1" applyFont="1" applyFill="1" applyBorder="1"/>
    <xf numFmtId="3" fontId="14" fillId="0" borderId="37" xfId="0" applyNumberFormat="1" applyFont="1" applyFill="1" applyBorder="1"/>
    <xf numFmtId="3" fontId="14" fillId="0" borderId="56" xfId="0" applyNumberFormat="1" applyFont="1" applyFill="1" applyBorder="1"/>
    <xf numFmtId="3" fontId="14" fillId="0" borderId="25" xfId="0" applyNumberFormat="1" applyFont="1" applyFill="1" applyBorder="1"/>
    <xf numFmtId="3" fontId="14" fillId="0" borderId="26" xfId="0" applyNumberFormat="1" applyFont="1" applyFill="1" applyBorder="1"/>
    <xf numFmtId="3" fontId="14" fillId="0" borderId="27" xfId="0" applyNumberFormat="1" applyFont="1" applyFill="1" applyBorder="1"/>
    <xf numFmtId="3" fontId="14" fillId="0" borderId="28" xfId="0" applyNumberFormat="1" applyFont="1" applyFill="1" applyBorder="1"/>
    <xf numFmtId="0" fontId="0" fillId="0" borderId="60" xfId="0" applyFill="1" applyBorder="1" applyAlignment="1">
      <alignment horizontal="center"/>
    </xf>
    <xf numFmtId="1" fontId="0" fillId="0" borderId="20" xfId="0" applyNumberFormat="1" applyFill="1" applyBorder="1"/>
    <xf numFmtId="1" fontId="0" fillId="0" borderId="22" xfId="0" applyNumberFormat="1" applyFill="1" applyBorder="1"/>
    <xf numFmtId="0" fontId="2" fillId="0" borderId="0" xfId="0" applyFont="1" applyAlignment="1">
      <alignment horizontal="right"/>
    </xf>
    <xf numFmtId="2" fontId="25" fillId="0" borderId="0" xfId="0" applyNumberFormat="1" applyFont="1" applyFill="1" applyBorder="1" applyAlignment="1">
      <alignment vertical="center"/>
    </xf>
    <xf numFmtId="2" fontId="25" fillId="0" borderId="0" xfId="0" applyNumberFormat="1" applyFont="1" applyFill="1" applyBorder="1" applyAlignment="1">
      <alignment horizontal="center"/>
    </xf>
    <xf numFmtId="2" fontId="25" fillId="0" borderId="61" xfId="0" applyNumberFormat="1" applyFont="1" applyFill="1" applyBorder="1" applyAlignment="1">
      <alignment vertical="center"/>
    </xf>
    <xf numFmtId="49" fontId="25" fillId="0" borderId="61" xfId="0" applyNumberFormat="1" applyFont="1" applyFill="1" applyBorder="1" applyAlignment="1">
      <alignment horizontal="center"/>
    </xf>
    <xf numFmtId="0" fontId="25" fillId="0" borderId="61" xfId="0" applyFont="1" applyFill="1" applyBorder="1"/>
    <xf numFmtId="2" fontId="25" fillId="0" borderId="61" xfId="0" applyNumberFormat="1" applyFont="1" applyFill="1" applyBorder="1"/>
    <xf numFmtId="0" fontId="25" fillId="0" borderId="0" xfId="0" applyFont="1" applyFill="1"/>
    <xf numFmtId="2" fontId="25" fillId="0" borderId="0" xfId="0" applyNumberFormat="1" applyFont="1" applyFill="1"/>
    <xf numFmtId="0" fontId="25" fillId="0" borderId="0" xfId="0" applyFont="1" applyFill="1" applyBorder="1" applyAlignment="1">
      <alignment horizontal="left"/>
    </xf>
    <xf numFmtId="2" fontId="25" fillId="0" borderId="0" xfId="0" applyNumberFormat="1" applyFont="1" applyFill="1" applyBorder="1" applyAlignment="1">
      <alignment horizontal="left"/>
    </xf>
    <xf numFmtId="0" fontId="25" fillId="0" borderId="61" xfId="0" applyFont="1" applyFill="1" applyBorder="1" applyAlignment="1">
      <alignment vertical="center"/>
    </xf>
    <xf numFmtId="0" fontId="26" fillId="0" borderId="61" xfId="0" applyFont="1" applyFill="1" applyBorder="1" applyAlignment="1">
      <alignment vertical="center"/>
    </xf>
    <xf numFmtId="49" fontId="26" fillId="0" borderId="61" xfId="0" applyNumberFormat="1" applyFont="1" applyFill="1" applyBorder="1" applyAlignment="1">
      <alignment horizontal="center"/>
    </xf>
    <xf numFmtId="49" fontId="25" fillId="0" borderId="61" xfId="0" applyNumberFormat="1" applyFont="1" applyFill="1" applyBorder="1" applyAlignment="1">
      <alignment horizontal="center" vertical="center"/>
    </xf>
    <xf numFmtId="49" fontId="25" fillId="0" borderId="61" xfId="0" applyNumberFormat="1" applyFont="1" applyFill="1" applyBorder="1" applyAlignment="1">
      <alignment vertical="center"/>
    </xf>
    <xf numFmtId="49" fontId="25" fillId="0" borderId="61" xfId="0" applyNumberFormat="1" applyFont="1" applyFill="1" applyBorder="1"/>
    <xf numFmtId="174" fontId="25" fillId="0" borderId="61" xfId="0" applyNumberFormat="1" applyFont="1" applyFill="1" applyBorder="1" applyAlignment="1">
      <alignment horizontal="center" vertical="center"/>
    </xf>
    <xf numFmtId="0" fontId="25" fillId="0" borderId="61" xfId="0" applyFont="1" applyFill="1" applyBorder="1" applyAlignment="1">
      <alignment vertical="center" wrapText="1"/>
    </xf>
    <xf numFmtId="49" fontId="26" fillId="0" borderId="61" xfId="0" applyNumberFormat="1" applyFont="1" applyFill="1" applyBorder="1"/>
    <xf numFmtId="0" fontId="26" fillId="0" borderId="61" xfId="0" applyNumberFormat="1" applyFont="1" applyFill="1" applyBorder="1" applyAlignment="1">
      <alignment horizontal="center"/>
    </xf>
    <xf numFmtId="0" fontId="25" fillId="0" borderId="0" xfId="0" applyFont="1" applyFill="1" applyAlignment="1">
      <alignment horizontal="center"/>
    </xf>
    <xf numFmtId="49" fontId="26" fillId="0" borderId="0" xfId="0" applyNumberFormat="1" applyFont="1" applyFill="1" applyAlignment="1">
      <alignment horizontal="center"/>
    </xf>
    <xf numFmtId="0" fontId="26" fillId="0" borderId="0" xfId="0" applyFont="1" applyFill="1"/>
    <xf numFmtId="0" fontId="26" fillId="0" borderId="62" xfId="0" applyFont="1" applyFill="1" applyBorder="1" applyAlignment="1">
      <alignment horizontal="center"/>
    </xf>
    <xf numFmtId="0" fontId="26" fillId="0" borderId="63" xfId="0" applyFont="1" applyFill="1" applyBorder="1" applyAlignment="1">
      <alignment horizontal="centerContinuous" vertical="center"/>
    </xf>
    <xf numFmtId="2" fontId="26" fillId="0" borderId="63" xfId="0" applyNumberFormat="1" applyFont="1" applyFill="1" applyBorder="1" applyAlignment="1">
      <alignment horizontal="centerContinuous" vertical="center"/>
    </xf>
    <xf numFmtId="2" fontId="26" fillId="0" borderId="64" xfId="0" applyNumberFormat="1" applyFont="1" applyFill="1" applyBorder="1" applyAlignment="1">
      <alignment horizontal="centerContinuous" vertical="center"/>
    </xf>
    <xf numFmtId="2" fontId="26" fillId="0" borderId="65" xfId="0" applyNumberFormat="1" applyFont="1" applyFill="1" applyBorder="1" applyAlignment="1">
      <alignment horizontal="center" vertical="center"/>
    </xf>
    <xf numFmtId="2" fontId="26" fillId="0" borderId="0" xfId="0" applyNumberFormat="1" applyFont="1" applyFill="1"/>
    <xf numFmtId="0" fontId="26" fillId="0" borderId="66" xfId="0" applyFont="1" applyFill="1" applyBorder="1" applyAlignment="1">
      <alignment horizontal="center"/>
    </xf>
    <xf numFmtId="0" fontId="26" fillId="0" borderId="63" xfId="0" applyFont="1" applyFill="1" applyBorder="1" applyAlignment="1">
      <alignment horizontal="center" vertical="center"/>
    </xf>
    <xf numFmtId="2" fontId="26" fillId="0" borderId="63" xfId="0" applyNumberFormat="1" applyFont="1" applyFill="1" applyBorder="1" applyAlignment="1">
      <alignment horizontal="center" vertical="center"/>
    </xf>
    <xf numFmtId="2" fontId="26" fillId="0" borderId="64" xfId="0" applyNumberFormat="1" applyFont="1" applyFill="1" applyBorder="1" applyAlignment="1">
      <alignment horizontal="center" vertical="center"/>
    </xf>
    <xf numFmtId="2" fontId="26" fillId="0" borderId="67" xfId="0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/>
    </xf>
    <xf numFmtId="49" fontId="26" fillId="0" borderId="68" xfId="0" applyNumberFormat="1" applyFont="1" applyFill="1" applyBorder="1" applyAlignment="1">
      <alignment horizontal="center" vertical="center"/>
    </xf>
    <xf numFmtId="49" fontId="26" fillId="0" borderId="68" xfId="0" applyNumberFormat="1" applyFont="1" applyFill="1" applyBorder="1" applyAlignment="1">
      <alignment vertical="center"/>
    </xf>
    <xf numFmtId="0" fontId="26" fillId="0" borderId="68" xfId="0" applyFont="1" applyFill="1" applyBorder="1" applyAlignment="1">
      <alignment vertical="center"/>
    </xf>
    <xf numFmtId="2" fontId="26" fillId="0" borderId="68" xfId="0" applyNumberFormat="1" applyFont="1" applyFill="1" applyBorder="1" applyAlignment="1">
      <alignment vertical="center"/>
    </xf>
    <xf numFmtId="2" fontId="25" fillId="0" borderId="69" xfId="0" applyNumberFormat="1" applyFont="1" applyFill="1" applyBorder="1" applyAlignment="1">
      <alignment vertical="center"/>
    </xf>
    <xf numFmtId="49" fontId="26" fillId="0" borderId="61" xfId="0" applyNumberFormat="1" applyFont="1" applyFill="1" applyBorder="1" applyAlignment="1">
      <alignment horizontal="center" vertical="center"/>
    </xf>
    <xf numFmtId="49" fontId="26" fillId="0" borderId="61" xfId="0" applyNumberFormat="1" applyFont="1" applyFill="1" applyBorder="1" applyAlignment="1">
      <alignment vertical="center"/>
    </xf>
    <xf numFmtId="2" fontId="26" fillId="0" borderId="61" xfId="0" applyNumberFormat="1" applyFont="1" applyFill="1" applyBorder="1" applyAlignment="1">
      <alignment vertical="center"/>
    </xf>
    <xf numFmtId="2" fontId="26" fillId="0" borderId="69" xfId="0" applyNumberFormat="1" applyFont="1" applyFill="1" applyBorder="1" applyAlignment="1">
      <alignment vertical="center"/>
    </xf>
    <xf numFmtId="0" fontId="25" fillId="0" borderId="61" xfId="0" quotePrefix="1" applyFont="1" applyFill="1" applyBorder="1" applyAlignment="1">
      <alignment vertical="center"/>
    </xf>
    <xf numFmtId="49" fontId="25" fillId="0" borderId="61" xfId="0" applyNumberFormat="1" applyFont="1" applyFill="1" applyBorder="1" applyAlignment="1">
      <alignment horizontal="left" vertical="center"/>
    </xf>
    <xf numFmtId="0" fontId="25" fillId="0" borderId="61" xfId="0" quotePrefix="1" applyFont="1" applyFill="1" applyBorder="1" applyAlignment="1">
      <alignment horizontal="left" vertical="center"/>
    </xf>
    <xf numFmtId="2" fontId="26" fillId="0" borderId="61" xfId="0" applyNumberFormat="1" applyFont="1" applyFill="1" applyBorder="1"/>
    <xf numFmtId="0" fontId="25" fillId="0" borderId="61" xfId="0" applyNumberFormat="1" applyFont="1" applyFill="1" applyBorder="1" applyAlignment="1">
      <alignment vertical="center"/>
    </xf>
    <xf numFmtId="49" fontId="26" fillId="0" borderId="61" xfId="0" quotePrefix="1" applyNumberFormat="1" applyFont="1" applyFill="1" applyBorder="1" applyAlignment="1">
      <alignment horizontal="center" vertical="center"/>
    </xf>
    <xf numFmtId="49" fontId="25" fillId="0" borderId="61" xfId="0" quotePrefix="1" applyNumberFormat="1" applyFont="1" applyFill="1" applyBorder="1" applyAlignment="1">
      <alignment vertical="center"/>
    </xf>
    <xf numFmtId="49" fontId="25" fillId="0" borderId="61" xfId="0" quotePrefix="1" applyNumberFormat="1" applyFont="1" applyFill="1" applyBorder="1" applyAlignment="1">
      <alignment horizontal="center" vertical="center"/>
    </xf>
    <xf numFmtId="49" fontId="26" fillId="0" borderId="70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/>
    </xf>
    <xf numFmtId="49" fontId="25" fillId="0" borderId="0" xfId="0" applyNumberFormat="1" applyFont="1" applyFill="1"/>
    <xf numFmtId="49" fontId="26" fillId="0" borderId="0" xfId="0" applyNumberFormat="1" applyFont="1" applyFill="1"/>
    <xf numFmtId="0" fontId="26" fillId="0" borderId="0" xfId="0" applyFont="1" applyFill="1" applyBorder="1" applyAlignment="1">
      <alignment horizontal="right"/>
    </xf>
    <xf numFmtId="0" fontId="26" fillId="0" borderId="0" xfId="0" applyFont="1" applyFill="1" applyAlignment="1">
      <alignment horizontal="left"/>
    </xf>
    <xf numFmtId="0" fontId="25" fillId="0" borderId="0" xfId="0" applyFont="1" applyFill="1" applyAlignment="1">
      <alignment horizontal="left"/>
    </xf>
    <xf numFmtId="49" fontId="25" fillId="0" borderId="0" xfId="0" applyNumberFormat="1" applyFont="1" applyFill="1" applyAlignment="1"/>
    <xf numFmtId="0" fontId="25" fillId="0" borderId="0" xfId="0" applyFont="1" applyFill="1" applyAlignment="1"/>
    <xf numFmtId="49" fontId="25" fillId="0" borderId="0" xfId="0" applyNumberFormat="1" applyFont="1" applyFill="1" applyAlignment="1">
      <alignment horizontal="left"/>
    </xf>
    <xf numFmtId="0" fontId="26" fillId="0" borderId="61" xfId="0" applyNumberFormat="1" applyFont="1" applyFill="1" applyBorder="1" applyAlignment="1">
      <alignment vertical="center"/>
    </xf>
    <xf numFmtId="49" fontId="26" fillId="0" borderId="61" xfId="0" quotePrefix="1" applyNumberFormat="1" applyFont="1" applyFill="1" applyBorder="1" applyAlignment="1">
      <alignment vertical="center"/>
    </xf>
    <xf numFmtId="0" fontId="26" fillId="0" borderId="61" xfId="0" applyFont="1" applyFill="1" applyBorder="1"/>
    <xf numFmtId="174" fontId="26" fillId="0" borderId="61" xfId="0" applyNumberFormat="1" applyFont="1" applyFill="1" applyBorder="1" applyAlignment="1">
      <alignment horizontal="center" vertical="center"/>
    </xf>
    <xf numFmtId="171" fontId="25" fillId="0" borderId="0" xfId="1" applyFont="1" applyFill="1" applyBorder="1" applyAlignment="1">
      <alignment horizontal="right" vertical="center"/>
    </xf>
    <xf numFmtId="2" fontId="25" fillId="0" borderId="61" xfId="0" applyNumberFormat="1" applyFont="1" applyFill="1" applyBorder="1" applyAlignment="1">
      <alignment horizontal="right" vertical="center"/>
    </xf>
    <xf numFmtId="171" fontId="25" fillId="0" borderId="0" xfId="1" applyFont="1" applyBorder="1" applyAlignment="1">
      <alignment horizontal="center"/>
    </xf>
    <xf numFmtId="171" fontId="26" fillId="0" borderId="0" xfId="0" applyNumberFormat="1" applyFont="1" applyFill="1"/>
    <xf numFmtId="49" fontId="26" fillId="0" borderId="70" xfId="0" applyNumberFormat="1" applyFont="1" applyFill="1" applyBorder="1" applyAlignment="1">
      <alignment vertical="center"/>
    </xf>
    <xf numFmtId="0" fontId="26" fillId="0" borderId="70" xfId="0" applyFont="1" applyFill="1" applyBorder="1" applyAlignment="1">
      <alignment vertical="center"/>
    </xf>
    <xf numFmtId="2" fontId="26" fillId="0" borderId="70" xfId="0" applyNumberFormat="1" applyFont="1" applyFill="1" applyBorder="1" applyAlignment="1">
      <alignment vertical="center"/>
    </xf>
    <xf numFmtId="10" fontId="25" fillId="0" borderId="0" xfId="0" applyNumberFormat="1" applyFont="1" applyFill="1"/>
    <xf numFmtId="10" fontId="26" fillId="0" borderId="0" xfId="0" applyNumberFormat="1" applyFont="1" applyFill="1"/>
    <xf numFmtId="2" fontId="26" fillId="0" borderId="71" xfId="0" applyNumberFormat="1" applyFont="1" applyFill="1" applyBorder="1" applyAlignment="1">
      <alignment vertical="center"/>
    </xf>
    <xf numFmtId="2" fontId="25" fillId="0" borderId="69" xfId="0" applyNumberFormat="1" applyFont="1" applyFill="1" applyBorder="1"/>
    <xf numFmtId="2" fontId="26" fillId="0" borderId="69" xfId="0" applyNumberFormat="1" applyFont="1" applyFill="1" applyBorder="1" applyAlignment="1">
      <alignment horizontal="right"/>
    </xf>
    <xf numFmtId="2" fontId="25" fillId="0" borderId="69" xfId="0" applyNumberFormat="1" applyFont="1" applyFill="1" applyBorder="1" applyAlignment="1">
      <alignment horizontal="right"/>
    </xf>
    <xf numFmtId="2" fontId="26" fillId="0" borderId="69" xfId="0" applyNumberFormat="1" applyFont="1" applyFill="1" applyBorder="1"/>
    <xf numFmtId="2" fontId="26" fillId="0" borderId="72" xfId="0" applyNumberFormat="1" applyFont="1" applyFill="1" applyBorder="1" applyAlignment="1">
      <alignment vertical="center"/>
    </xf>
    <xf numFmtId="49" fontId="4" fillId="0" borderId="61" xfId="0" applyNumberFormat="1" applyFont="1" applyFill="1" applyBorder="1" applyAlignment="1">
      <alignment horizontal="center" vertical="center"/>
    </xf>
    <xf numFmtId="171" fontId="25" fillId="0" borderId="61" xfId="1" applyFont="1" applyFill="1" applyBorder="1" applyAlignment="1">
      <alignment horizontal="right" vertical="center"/>
    </xf>
    <xf numFmtId="2" fontId="26" fillId="0" borderId="63" xfId="0" applyNumberFormat="1" applyFont="1" applyFill="1" applyBorder="1" applyAlignment="1">
      <alignment horizontal="center"/>
    </xf>
    <xf numFmtId="0" fontId="26" fillId="0" borderId="63" xfId="0" applyFont="1" applyFill="1" applyBorder="1" applyAlignment="1">
      <alignment horizontal="center"/>
    </xf>
    <xf numFmtId="2" fontId="25" fillId="0" borderId="63" xfId="0" applyNumberFormat="1" applyFont="1" applyFill="1" applyBorder="1"/>
    <xf numFmtId="0" fontId="25" fillId="0" borderId="63" xfId="0" applyFont="1" applyFill="1" applyBorder="1"/>
    <xf numFmtId="171" fontId="26" fillId="0" borderId="63" xfId="1" applyFont="1" applyFill="1" applyBorder="1" applyAlignment="1">
      <alignment vertical="center"/>
    </xf>
    <xf numFmtId="10" fontId="26" fillId="0" borderId="63" xfId="0" applyNumberFormat="1" applyFont="1" applyFill="1" applyBorder="1" applyAlignment="1">
      <alignment horizontal="center" vertical="center"/>
    </xf>
    <xf numFmtId="10" fontId="26" fillId="2" borderId="63" xfId="0" applyNumberFormat="1" applyFont="1" applyFill="1" applyBorder="1" applyAlignment="1">
      <alignment horizontal="right" vertical="center"/>
    </xf>
    <xf numFmtId="3" fontId="0" fillId="0" borderId="38" xfId="0" applyNumberFormat="1" applyFill="1" applyBorder="1"/>
    <xf numFmtId="3" fontId="0" fillId="0" borderId="39" xfId="0" applyNumberFormat="1" applyFill="1" applyBorder="1"/>
    <xf numFmtId="3" fontId="0" fillId="0" borderId="1" xfId="0" applyNumberFormat="1" applyFill="1" applyBorder="1"/>
    <xf numFmtId="175" fontId="26" fillId="2" borderId="63" xfId="1" applyNumberFormat="1" applyFont="1" applyFill="1" applyBorder="1" applyAlignment="1">
      <alignment horizontal="center" vertical="center"/>
    </xf>
    <xf numFmtId="2" fontId="25" fillId="3" borderId="63" xfId="0" applyNumberFormat="1" applyFont="1" applyFill="1" applyBorder="1"/>
    <xf numFmtId="0" fontId="25" fillId="3" borderId="63" xfId="0" applyFont="1" applyFill="1" applyBorder="1"/>
    <xf numFmtId="2" fontId="25" fillId="3" borderId="63" xfId="0" applyNumberFormat="1" applyFont="1" applyFill="1" applyBorder="1" applyAlignment="1">
      <alignment vertical="center"/>
    </xf>
    <xf numFmtId="4" fontId="25" fillId="3" borderId="63" xfId="0" applyNumberFormat="1" applyFont="1" applyFill="1" applyBorder="1" applyAlignment="1">
      <alignment vertical="center"/>
    </xf>
    <xf numFmtId="0" fontId="0" fillId="0" borderId="46" xfId="0" applyNumberFormat="1" applyBorder="1"/>
    <xf numFmtId="171" fontId="25" fillId="0" borderId="0" xfId="1" applyFont="1" applyFill="1" applyBorder="1" applyAlignment="1">
      <alignment horizontal="center"/>
    </xf>
    <xf numFmtId="171" fontId="25" fillId="0" borderId="0" xfId="1" applyFont="1" applyFill="1" applyBorder="1" applyAlignment="1">
      <alignment horizontal="center" vertical="center"/>
    </xf>
    <xf numFmtId="171" fontId="26" fillId="0" borderId="0" xfId="1" applyFont="1" applyFill="1" applyBorder="1" applyAlignment="1">
      <alignment horizontal="center" vertical="center"/>
    </xf>
    <xf numFmtId="171" fontId="25" fillId="0" borderId="0" xfId="1" applyFont="1" applyFill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38" xfId="0" applyNumberFormat="1" applyBorder="1" applyAlignment="1">
      <alignment horizontal="center"/>
    </xf>
    <xf numFmtId="0" fontId="0" fillId="0" borderId="39" xfId="0" applyBorder="1" applyAlignment="1">
      <alignment horizontal="center"/>
    </xf>
    <xf numFmtId="0" fontId="1" fillId="0" borderId="39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1" fontId="0" fillId="0" borderId="0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9" xfId="0" applyFill="1" applyBorder="1" applyAlignment="1">
      <alignment horizontal="center"/>
    </xf>
    <xf numFmtId="1" fontId="0" fillId="0" borderId="39" xfId="0" applyNumberForma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0" fillId="0" borderId="21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1" fontId="0" fillId="0" borderId="21" xfId="0" applyNumberFormat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25" fillId="0" borderId="57" xfId="0" applyNumberFormat="1" applyFont="1" applyFill="1" applyBorder="1" applyAlignment="1">
      <alignment horizontal="center"/>
    </xf>
    <xf numFmtId="1" fontId="25" fillId="0" borderId="8" xfId="0" applyNumberFormat="1" applyFont="1" applyFill="1" applyBorder="1" applyAlignment="1">
      <alignment horizontal="center"/>
    </xf>
    <xf numFmtId="1" fontId="25" fillId="0" borderId="21" xfId="0" applyNumberFormat="1" applyFont="1" applyFill="1" applyBorder="1" applyAlignment="1">
      <alignment horizontal="center"/>
    </xf>
    <xf numFmtId="1" fontId="25" fillId="0" borderId="27" xfId="0" applyNumberFormat="1" applyFont="1" applyFill="1" applyBorder="1" applyAlignment="1">
      <alignment horizontal="center"/>
    </xf>
    <xf numFmtId="1" fontId="25" fillId="0" borderId="7" xfId="0" applyNumberFormat="1" applyFont="1" applyFill="1" applyBorder="1" applyAlignment="1">
      <alignment horizontal="center"/>
    </xf>
    <xf numFmtId="0" fontId="14" fillId="0" borderId="73" xfId="0" applyFont="1" applyBorder="1" applyAlignment="1">
      <alignment horizontal="center"/>
    </xf>
    <xf numFmtId="0" fontId="14" fillId="0" borderId="74" xfId="0" applyFont="1" applyBorder="1" applyAlignment="1">
      <alignment horizontal="center"/>
    </xf>
    <xf numFmtId="0" fontId="14" fillId="0" borderId="75" xfId="0" applyFont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3" fillId="0" borderId="76" xfId="0" applyFont="1" applyBorder="1" applyAlignment="1">
      <alignment horizontal="center"/>
    </xf>
    <xf numFmtId="0" fontId="13" fillId="0" borderId="74" xfId="0" applyFont="1" applyBorder="1" applyAlignment="1">
      <alignment horizontal="center"/>
    </xf>
    <xf numFmtId="0" fontId="13" fillId="0" borderId="75" xfId="0" applyFont="1" applyBorder="1" applyAlignment="1">
      <alignment horizontal="center"/>
    </xf>
    <xf numFmtId="0" fontId="14" fillId="0" borderId="76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1" fontId="25" fillId="0" borderId="5" xfId="0" applyNumberFormat="1" applyFont="1" applyBorder="1" applyAlignment="1">
      <alignment horizontal="center"/>
    </xf>
    <xf numFmtId="2" fontId="25" fillId="0" borderId="46" xfId="0" applyNumberFormat="1" applyFont="1" applyFill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1" fontId="3" fillId="0" borderId="8" xfId="0" applyNumberFormat="1" applyFont="1" applyBorder="1" applyAlignment="1">
      <alignment horizontal="center"/>
    </xf>
    <xf numFmtId="1" fontId="3" fillId="0" borderId="21" xfId="0" applyNumberFormat="1" applyFont="1" applyBorder="1" applyAlignment="1">
      <alignment horizontal="center"/>
    </xf>
    <xf numFmtId="1" fontId="25" fillId="0" borderId="7" xfId="0" applyNumberFormat="1" applyFont="1" applyBorder="1" applyAlignment="1">
      <alignment horizontal="center"/>
    </xf>
    <xf numFmtId="1" fontId="25" fillId="0" borderId="8" xfId="0" applyNumberFormat="1" applyFont="1" applyBorder="1" applyAlignment="1">
      <alignment horizontal="center"/>
    </xf>
    <xf numFmtId="1" fontId="25" fillId="0" borderId="21" xfId="0" applyNumberFormat="1" applyFont="1" applyBorder="1" applyAlignment="1">
      <alignment horizontal="center"/>
    </xf>
    <xf numFmtId="1" fontId="0" fillId="0" borderId="38" xfId="0" applyNumberFormat="1" applyFill="1" applyBorder="1" applyAlignment="1">
      <alignment horizontal="center"/>
    </xf>
    <xf numFmtId="1" fontId="0" fillId="0" borderId="29" xfId="0" applyNumberFormat="1" applyFill="1" applyBorder="1"/>
    <xf numFmtId="1" fontId="0" fillId="0" borderId="30" xfId="0" applyNumberFormat="1" applyFill="1" applyBorder="1"/>
    <xf numFmtId="3" fontId="14" fillId="0" borderId="11" xfId="0" applyNumberFormat="1" applyFont="1" applyFill="1" applyBorder="1"/>
    <xf numFmtId="3" fontId="14" fillId="0" borderId="8" xfId="0" applyNumberFormat="1" applyFont="1" applyFill="1" applyBorder="1"/>
    <xf numFmtId="3" fontId="14" fillId="0" borderId="12" xfId="0" applyNumberFormat="1" applyFont="1" applyFill="1" applyBorder="1"/>
    <xf numFmtId="3" fontId="14" fillId="0" borderId="10" xfId="0" applyNumberFormat="1" applyFont="1" applyFill="1" applyBorder="1"/>
    <xf numFmtId="2" fontId="4" fillId="0" borderId="0" xfId="0" applyNumberFormat="1" applyFont="1" applyFill="1" applyBorder="1"/>
    <xf numFmtId="0" fontId="4" fillId="0" borderId="0" xfId="0" applyFont="1" applyFill="1" applyBorder="1"/>
    <xf numFmtId="0" fontId="0" fillId="0" borderId="37" xfId="0" applyFill="1" applyBorder="1"/>
    <xf numFmtId="3" fontId="0" fillId="0" borderId="8" xfId="0" applyNumberFormat="1" applyFill="1" applyBorder="1" applyAlignment="1">
      <alignment horizontal="center"/>
    </xf>
    <xf numFmtId="3" fontId="0" fillId="0" borderId="21" xfId="0" applyNumberForma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6" fillId="0" borderId="0" xfId="0" applyFont="1" applyFill="1" applyAlignment="1">
      <alignment horizontal="center"/>
    </xf>
    <xf numFmtId="0" fontId="2" fillId="0" borderId="2" xfId="0" applyFont="1" applyFill="1" applyBorder="1" applyAlignment="1">
      <alignment horizontal="center"/>
    </xf>
    <xf numFmtId="3" fontId="0" fillId="0" borderId="7" xfId="0" applyNumberFormat="1" applyFill="1" applyBorder="1" applyAlignment="1">
      <alignment horizontal="center"/>
    </xf>
    <xf numFmtId="1" fontId="0" fillId="0" borderId="7" xfId="0" applyNumberFormat="1" applyFill="1" applyBorder="1" applyAlignment="1">
      <alignment horizontal="center"/>
    </xf>
    <xf numFmtId="1" fontId="0" fillId="0" borderId="8" xfId="0" applyNumberFormat="1" applyFill="1" applyBorder="1" applyAlignment="1">
      <alignment horizontal="center"/>
    </xf>
    <xf numFmtId="1" fontId="0" fillId="0" borderId="21" xfId="0" applyNumberFormat="1" applyFill="1" applyBorder="1" applyAlignment="1">
      <alignment horizontal="center"/>
    </xf>
    <xf numFmtId="0" fontId="17" fillId="0" borderId="2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1" fontId="0" fillId="0" borderId="5" xfId="0" applyNumberFormat="1" applyFill="1" applyBorder="1" applyAlignment="1">
      <alignment horizontal="center"/>
    </xf>
    <xf numFmtId="1" fontId="0" fillId="0" borderId="37" xfId="0" applyNumberFormat="1" applyFill="1" applyBorder="1" applyAlignment="1">
      <alignment horizontal="center"/>
    </xf>
    <xf numFmtId="1" fontId="0" fillId="0" borderId="27" xfId="0" applyNumberFormat="1" applyFill="1" applyBorder="1" applyAlignment="1">
      <alignment horizontal="center"/>
    </xf>
    <xf numFmtId="1" fontId="3" fillId="0" borderId="57" xfId="0" applyNumberFormat="1" applyFont="1" applyFill="1" applyBorder="1" applyAlignment="1">
      <alignment horizontal="center"/>
    </xf>
    <xf numFmtId="1" fontId="3" fillId="0" borderId="21" xfId="0" applyNumberFormat="1" applyFont="1" applyFill="1" applyBorder="1" applyAlignment="1">
      <alignment horizontal="center"/>
    </xf>
    <xf numFmtId="1" fontId="25" fillId="0" borderId="5" xfId="0" applyNumberFormat="1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1" fontId="34" fillId="0" borderId="0" xfId="0" applyNumberFormat="1" applyFont="1" applyBorder="1"/>
    <xf numFmtId="0" fontId="1" fillId="0" borderId="0" xfId="0" applyFont="1"/>
    <xf numFmtId="3" fontId="1" fillId="0" borderId="0" xfId="0" applyNumberFormat="1" applyFont="1"/>
    <xf numFmtId="1" fontId="1" fillId="0" borderId="0" xfId="0" applyNumberFormat="1" applyFont="1"/>
    <xf numFmtId="0" fontId="1" fillId="0" borderId="0" xfId="0" applyFont="1" applyFill="1" applyBorder="1"/>
    <xf numFmtId="0" fontId="35" fillId="0" borderId="0" xfId="0" applyFont="1" applyFill="1" applyBorder="1" applyAlignment="1">
      <alignment vertical="center"/>
    </xf>
    <xf numFmtId="0" fontId="35" fillId="0" borderId="0" xfId="0" applyFont="1" applyFill="1" applyBorder="1"/>
    <xf numFmtId="0" fontId="36" fillId="0" borderId="0" xfId="0" applyFont="1" applyFill="1" applyBorder="1"/>
    <xf numFmtId="0" fontId="36" fillId="0" borderId="0" xfId="0" applyFont="1"/>
    <xf numFmtId="1" fontId="36" fillId="0" borderId="0" xfId="0" applyNumberFormat="1" applyFont="1"/>
    <xf numFmtId="0" fontId="37" fillId="0" borderId="0" xfId="0" applyFont="1" applyAlignment="1">
      <alignment horizontal="right"/>
    </xf>
    <xf numFmtId="0" fontId="38" fillId="0" borderId="0" xfId="0" applyFont="1"/>
    <xf numFmtId="1" fontId="38" fillId="0" borderId="0" xfId="0" applyNumberFormat="1" applyFont="1"/>
    <xf numFmtId="0" fontId="38" fillId="0" borderId="0" xfId="0" applyFont="1" applyBorder="1"/>
    <xf numFmtId="0" fontId="36" fillId="0" borderId="0" xfId="0" applyFont="1" applyBorder="1"/>
    <xf numFmtId="49" fontId="39" fillId="0" borderId="0" xfId="0" applyNumberFormat="1" applyFont="1" applyFill="1" applyBorder="1" applyAlignment="1">
      <alignment horizontal="center"/>
    </xf>
    <xf numFmtId="49" fontId="35" fillId="0" borderId="0" xfId="0" applyNumberFormat="1" applyFont="1" applyFill="1" applyBorder="1" applyAlignment="1">
      <alignment horizontal="center"/>
    </xf>
    <xf numFmtId="3" fontId="36" fillId="0" borderId="0" xfId="0" applyNumberFormat="1" applyFont="1"/>
    <xf numFmtId="3" fontId="3" fillId="0" borderId="8" xfId="0" applyNumberFormat="1" applyFont="1" applyFill="1" applyBorder="1" applyAlignment="1">
      <alignment horizontal="center"/>
    </xf>
    <xf numFmtId="3" fontId="21" fillId="0" borderId="8" xfId="0" applyNumberFormat="1" applyFont="1" applyFill="1" applyBorder="1" applyAlignment="1">
      <alignment horizontal="center" vertical="center"/>
    </xf>
    <xf numFmtId="3" fontId="21" fillId="0" borderId="37" xfId="0" applyNumberFormat="1" applyFont="1" applyFill="1" applyBorder="1" applyAlignment="1">
      <alignment horizontal="center" vertical="center"/>
    </xf>
    <xf numFmtId="3" fontId="21" fillId="0" borderId="27" xfId="0" applyNumberFormat="1" applyFont="1" applyFill="1" applyBorder="1" applyAlignment="1">
      <alignment horizontal="center" vertical="center"/>
    </xf>
    <xf numFmtId="0" fontId="0" fillId="0" borderId="46" xfId="0" applyFill="1" applyBorder="1" applyAlignment="1">
      <alignment horizontal="left" indent="1"/>
    </xf>
    <xf numFmtId="0" fontId="1" fillId="0" borderId="46" xfId="0" applyFont="1" applyFill="1" applyBorder="1" applyAlignment="1">
      <alignment horizontal="left" indent="1"/>
    </xf>
    <xf numFmtId="0" fontId="0" fillId="0" borderId="37" xfId="0" applyFill="1" applyBorder="1" applyAlignment="1">
      <alignment horizontal="left" indent="1"/>
    </xf>
    <xf numFmtId="0" fontId="0" fillId="0" borderId="46" xfId="0" applyFill="1" applyBorder="1"/>
    <xf numFmtId="0" fontId="3" fillId="0" borderId="46" xfId="0" applyFont="1" applyFill="1" applyBorder="1"/>
    <xf numFmtId="0" fontId="0" fillId="0" borderId="46" xfId="0" applyFill="1" applyBorder="1" applyAlignment="1"/>
    <xf numFmtId="3" fontId="14" fillId="0" borderId="17" xfId="0" applyNumberFormat="1" applyFont="1" applyFill="1" applyBorder="1"/>
    <xf numFmtId="3" fontId="14" fillId="0" borderId="7" xfId="0" applyNumberFormat="1" applyFont="1" applyFill="1" applyBorder="1"/>
    <xf numFmtId="3" fontId="14" fillId="0" borderId="77" xfId="0" applyNumberFormat="1" applyFont="1" applyFill="1" applyBorder="1"/>
    <xf numFmtId="1" fontId="0" fillId="0" borderId="78" xfId="0" applyNumberFormat="1" applyFill="1" applyBorder="1"/>
    <xf numFmtId="1" fontId="0" fillId="0" borderId="0" xfId="0" applyNumberFormat="1" applyFill="1" applyBorder="1"/>
    <xf numFmtId="1" fontId="41" fillId="0" borderId="0" xfId="0" applyNumberFormat="1" applyFont="1" applyAlignment="1">
      <alignment horizontal="center" vertical="center"/>
    </xf>
    <xf numFmtId="0" fontId="0" fillId="0" borderId="8" xfId="0" applyFill="1" applyBorder="1"/>
    <xf numFmtId="0" fontId="0" fillId="0" borderId="19" xfId="0" applyFill="1" applyBorder="1"/>
    <xf numFmtId="3" fontId="8" fillId="4" borderId="79" xfId="0" applyNumberFormat="1" applyFont="1" applyFill="1" applyBorder="1" applyAlignment="1">
      <alignment vertical="center"/>
    </xf>
    <xf numFmtId="9" fontId="8" fillId="4" borderId="79" xfId="0" applyNumberFormat="1" applyFont="1" applyFill="1" applyBorder="1" applyAlignment="1">
      <alignment vertical="center"/>
    </xf>
    <xf numFmtId="0" fontId="44" fillId="4" borderId="79" xfId="0" applyFont="1" applyFill="1" applyBorder="1" applyAlignment="1">
      <alignment horizontal="center" vertical="center"/>
    </xf>
    <xf numFmtId="0" fontId="46" fillId="4" borderId="41" xfId="0" applyFont="1" applyFill="1" applyBorder="1" applyAlignment="1">
      <alignment horizontal="center" vertical="center"/>
    </xf>
    <xf numFmtId="0" fontId="46" fillId="4" borderId="2" xfId="0" applyFont="1" applyFill="1" applyBorder="1" applyAlignment="1">
      <alignment horizontal="center" vertical="center"/>
    </xf>
    <xf numFmtId="0" fontId="46" fillId="4" borderId="80" xfId="0" applyFont="1" applyFill="1" applyBorder="1" applyAlignment="1">
      <alignment horizontal="center" vertical="center"/>
    </xf>
    <xf numFmtId="0" fontId="46" fillId="4" borderId="33" xfId="0" applyFont="1" applyFill="1" applyBorder="1" applyAlignment="1">
      <alignment horizontal="center" vertical="center"/>
    </xf>
    <xf numFmtId="0" fontId="3" fillId="4" borderId="81" xfId="0" applyFont="1" applyFill="1" applyBorder="1"/>
    <xf numFmtId="0" fontId="3" fillId="4" borderId="78" xfId="0" applyFont="1" applyFill="1" applyBorder="1"/>
    <xf numFmtId="3" fontId="3" fillId="4" borderId="78" xfId="0" applyNumberFormat="1" applyFont="1" applyFill="1" applyBorder="1"/>
    <xf numFmtId="2" fontId="3" fillId="4" borderId="78" xfId="0" applyNumberFormat="1" applyFont="1" applyFill="1" applyBorder="1"/>
    <xf numFmtId="0" fontId="36" fillId="4" borderId="30" xfId="0" applyFont="1" applyFill="1" applyBorder="1"/>
    <xf numFmtId="0" fontId="3" fillId="4" borderId="82" xfId="0" applyFont="1" applyFill="1" applyBorder="1"/>
    <xf numFmtId="0" fontId="9" fillId="4" borderId="0" xfId="0" applyFont="1" applyFill="1" applyBorder="1" applyAlignment="1">
      <alignment horizontal="right" vertical="center"/>
    </xf>
    <xf numFmtId="0" fontId="2" fillId="4" borderId="0" xfId="0" applyFont="1" applyFill="1" applyBorder="1" applyAlignment="1">
      <alignment horizontal="right"/>
    </xf>
    <xf numFmtId="0" fontId="10" fillId="4" borderId="0" xfId="0" applyFont="1" applyFill="1" applyBorder="1" applyAlignment="1">
      <alignment horizontal="right" vertical="center"/>
    </xf>
    <xf numFmtId="3" fontId="44" fillId="4" borderId="0" xfId="0" applyNumberFormat="1" applyFont="1" applyFill="1" applyBorder="1" applyAlignment="1">
      <alignment horizontal="right"/>
    </xf>
    <xf numFmtId="2" fontId="2" fillId="4" borderId="0" xfId="0" applyNumberFormat="1" applyFont="1" applyFill="1" applyBorder="1" applyAlignment="1">
      <alignment horizontal="left"/>
    </xf>
    <xf numFmtId="2" fontId="47" fillId="4" borderId="47" xfId="0" applyNumberFormat="1" applyFont="1" applyFill="1" applyBorder="1" applyAlignment="1">
      <alignment vertical="center"/>
    </xf>
    <xf numFmtId="0" fontId="3" fillId="4" borderId="83" xfId="0" applyFont="1" applyFill="1" applyBorder="1"/>
    <xf numFmtId="0" fontId="3" fillId="4" borderId="84" xfId="0" applyFont="1" applyFill="1" applyBorder="1"/>
    <xf numFmtId="3" fontId="3" fillId="4" borderId="84" xfId="0" applyNumberFormat="1" applyFont="1" applyFill="1" applyBorder="1"/>
    <xf numFmtId="2" fontId="3" fillId="4" borderId="84" xfId="0" applyNumberFormat="1" applyFont="1" applyFill="1" applyBorder="1"/>
    <xf numFmtId="0" fontId="36" fillId="4" borderId="42" xfId="0" applyFont="1" applyFill="1" applyBorder="1"/>
    <xf numFmtId="0" fontId="49" fillId="4" borderId="81" xfId="0" applyFont="1" applyFill="1" applyBorder="1" applyAlignment="1">
      <alignment horizontal="center" vertical="center"/>
    </xf>
    <xf numFmtId="0" fontId="10" fillId="4" borderId="78" xfId="0" applyFont="1" applyFill="1" applyBorder="1" applyAlignment="1">
      <alignment horizontal="center"/>
    </xf>
    <xf numFmtId="0" fontId="49" fillId="4" borderId="82" xfId="0" applyFont="1" applyFill="1" applyBorder="1" applyAlignment="1">
      <alignment horizontal="center"/>
    </xf>
    <xf numFmtId="0" fontId="10" fillId="4" borderId="84" xfId="0" applyFont="1" applyFill="1" applyBorder="1" applyAlignment="1">
      <alignment horizontal="center"/>
    </xf>
    <xf numFmtId="0" fontId="49" fillId="4" borderId="83" xfId="0" applyFont="1" applyFill="1" applyBorder="1" applyAlignment="1">
      <alignment horizontal="center"/>
    </xf>
    <xf numFmtId="0" fontId="25" fillId="0" borderId="85" xfId="0" applyFont="1" applyFill="1" applyBorder="1"/>
    <xf numFmtId="0" fontId="25" fillId="0" borderId="86" xfId="0" applyFont="1" applyFill="1" applyBorder="1"/>
    <xf numFmtId="0" fontId="25" fillId="0" borderId="58" xfId="0" applyFont="1" applyFill="1" applyBorder="1"/>
    <xf numFmtId="0" fontId="0" fillId="0" borderId="59" xfId="0" applyBorder="1"/>
    <xf numFmtId="0" fontId="25" fillId="0" borderId="82" xfId="0" applyFont="1" applyFill="1" applyBorder="1"/>
    <xf numFmtId="0" fontId="1" fillId="4" borderId="81" xfId="0" applyFont="1" applyFill="1" applyBorder="1"/>
    <xf numFmtId="0" fontId="1" fillId="4" borderId="78" xfId="0" applyFont="1" applyFill="1" applyBorder="1"/>
    <xf numFmtId="0" fontId="1" fillId="4" borderId="30" xfId="0" applyFont="1" applyFill="1" applyBorder="1"/>
    <xf numFmtId="3" fontId="18" fillId="4" borderId="0" xfId="0" applyNumberFormat="1" applyFont="1" applyFill="1" applyBorder="1"/>
    <xf numFmtId="0" fontId="36" fillId="4" borderId="47" xfId="0" applyFont="1" applyFill="1" applyBorder="1"/>
    <xf numFmtId="0" fontId="36" fillId="4" borderId="83" xfId="0" applyFont="1" applyFill="1" applyBorder="1"/>
    <xf numFmtId="0" fontId="36" fillId="4" borderId="84" xfId="0" applyFont="1" applyFill="1" applyBorder="1"/>
    <xf numFmtId="3" fontId="36" fillId="4" borderId="84" xfId="0" applyNumberFormat="1" applyFont="1" applyFill="1" applyBorder="1"/>
    <xf numFmtId="0" fontId="0" fillId="0" borderId="41" xfId="0" applyFill="1" applyBorder="1" applyAlignment="1">
      <alignment horizontal="left" indent="1"/>
    </xf>
    <xf numFmtId="3" fontId="28" fillId="0" borderId="41" xfId="0" applyNumberFormat="1" applyFont="1" applyBorder="1"/>
    <xf numFmtId="3" fontId="29" fillId="0" borderId="42" xfId="0" applyNumberFormat="1" applyFont="1" applyBorder="1"/>
    <xf numFmtId="1" fontId="0" fillId="0" borderId="1" xfId="0" applyNumberForma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7" xfId="0" applyFont="1" applyFill="1" applyBorder="1" applyAlignment="1"/>
    <xf numFmtId="3" fontId="21" fillId="0" borderId="7" xfId="0" applyNumberFormat="1" applyFont="1" applyFill="1" applyBorder="1" applyAlignment="1">
      <alignment horizontal="center" vertical="center"/>
    </xf>
    <xf numFmtId="1" fontId="21" fillId="0" borderId="7" xfId="0" applyNumberFormat="1" applyFont="1" applyFill="1" applyBorder="1" applyAlignment="1">
      <alignment horizontal="center" vertical="center"/>
    </xf>
    <xf numFmtId="14" fontId="3" fillId="0" borderId="18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25" fillId="0" borderId="55" xfId="0" applyFont="1" applyFill="1" applyBorder="1"/>
    <xf numFmtId="3" fontId="21" fillId="0" borderId="21" xfId="0" applyNumberFormat="1" applyFont="1" applyFill="1" applyBorder="1" applyAlignment="1">
      <alignment horizontal="center" vertical="center"/>
    </xf>
    <xf numFmtId="0" fontId="0" fillId="3" borderId="39" xfId="0" applyFill="1" applyBorder="1" applyAlignment="1">
      <alignment horizontal="center"/>
    </xf>
    <xf numFmtId="0" fontId="26" fillId="0" borderId="87" xfId="0" applyFont="1" applyFill="1" applyBorder="1" applyAlignment="1">
      <alignment horizontal="center"/>
    </xf>
    <xf numFmtId="0" fontId="25" fillId="0" borderId="12" xfId="0" applyFont="1" applyFill="1" applyBorder="1" applyAlignment="1">
      <alignment horizontal="center"/>
    </xf>
    <xf numFmtId="17" fontId="25" fillId="0" borderId="12" xfId="0" applyNumberFormat="1" applyFont="1" applyFill="1" applyBorder="1" applyAlignment="1">
      <alignment horizontal="center"/>
    </xf>
    <xf numFmtId="17" fontId="26" fillId="0" borderId="12" xfId="0" applyNumberFormat="1" applyFont="1" applyFill="1" applyBorder="1" applyAlignment="1">
      <alignment horizontal="center"/>
    </xf>
    <xf numFmtId="0" fontId="26" fillId="0" borderId="12" xfId="0" applyFont="1" applyFill="1" applyBorder="1" applyAlignment="1">
      <alignment horizontal="center"/>
    </xf>
    <xf numFmtId="0" fontId="26" fillId="0" borderId="88" xfId="0" applyFont="1" applyFill="1" applyBorder="1" applyAlignment="1">
      <alignment horizontal="center"/>
    </xf>
    <xf numFmtId="0" fontId="25" fillId="3" borderId="12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41" xfId="0" applyFill="1" applyBorder="1"/>
    <xf numFmtId="0" fontId="18" fillId="4" borderId="82" xfId="0" applyFont="1" applyFill="1" applyBorder="1"/>
    <xf numFmtId="0" fontId="52" fillId="4" borderId="0" xfId="0" applyFont="1" applyFill="1" applyBorder="1"/>
    <xf numFmtId="0" fontId="53" fillId="0" borderId="0" xfId="0" applyFont="1"/>
    <xf numFmtId="0" fontId="17" fillId="0" borderId="89" xfId="0" applyFont="1" applyFill="1" applyBorder="1" applyAlignment="1">
      <alignment horizontal="center"/>
    </xf>
    <xf numFmtId="0" fontId="17" fillId="0" borderId="89" xfId="0" applyFont="1" applyFill="1" applyBorder="1" applyAlignment="1">
      <alignment horizontal="center" wrapText="1"/>
    </xf>
    <xf numFmtId="0" fontId="17" fillId="2" borderId="4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3" fontId="0" fillId="0" borderId="36" xfId="0" applyNumberFormat="1" applyBorder="1" applyAlignment="1">
      <alignment horizontal="right"/>
    </xf>
    <xf numFmtId="3" fontId="0" fillId="0" borderId="37" xfId="0" applyNumberFormat="1" applyBorder="1" applyAlignment="1">
      <alignment horizontal="right"/>
    </xf>
    <xf numFmtId="3" fontId="0" fillId="0" borderId="2" xfId="0" applyNumberFormat="1" applyBorder="1" applyAlignment="1">
      <alignment horizontal="right"/>
    </xf>
    <xf numFmtId="0" fontId="3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9" fillId="4" borderId="34" xfId="0" applyFont="1" applyFill="1" applyBorder="1" applyAlignment="1">
      <alignment horizontal="center" vertical="center"/>
    </xf>
    <xf numFmtId="0" fontId="50" fillId="4" borderId="35" xfId="0" applyFont="1" applyFill="1" applyBorder="1" applyAlignment="1">
      <alignment vertical="center"/>
    </xf>
    <xf numFmtId="0" fontId="50" fillId="4" borderId="3" xfId="0" applyFont="1" applyFill="1" applyBorder="1" applyAlignment="1">
      <alignment vertical="center"/>
    </xf>
    <xf numFmtId="0" fontId="12" fillId="4" borderId="81" xfId="0" applyFont="1" applyFill="1" applyBorder="1" applyAlignment="1">
      <alignment horizontal="center" vertical="center"/>
    </xf>
    <xf numFmtId="0" fontId="48" fillId="4" borderId="83" xfId="0" applyFont="1" applyFill="1" applyBorder="1" applyAlignment="1">
      <alignment horizontal="center" vertical="center"/>
    </xf>
    <xf numFmtId="0" fontId="12" fillId="4" borderId="31" xfId="0" applyFont="1" applyFill="1" applyBorder="1" applyAlignment="1">
      <alignment horizontal="center" vertical="center" wrapText="1"/>
    </xf>
    <xf numFmtId="0" fontId="48" fillId="4" borderId="32" xfId="0" applyFont="1" applyFill="1" applyBorder="1" applyAlignment="1">
      <alignment vertical="center" wrapText="1"/>
    </xf>
    <xf numFmtId="0" fontId="48" fillId="4" borderId="33" xfId="0" applyFont="1" applyFill="1" applyBorder="1" applyAlignment="1">
      <alignment vertical="center" wrapText="1"/>
    </xf>
    <xf numFmtId="0" fontId="12" fillId="4" borderId="31" xfId="0" applyFont="1" applyFill="1" applyBorder="1" applyAlignment="1">
      <alignment horizontal="center" vertical="center"/>
    </xf>
    <xf numFmtId="0" fontId="48" fillId="4" borderId="32" xfId="0" applyFont="1" applyFill="1" applyBorder="1" applyAlignment="1">
      <alignment vertical="center"/>
    </xf>
    <xf numFmtId="0" fontId="48" fillId="4" borderId="33" xfId="0" applyFont="1" applyFill="1" applyBorder="1" applyAlignment="1">
      <alignment vertical="center"/>
    </xf>
    <xf numFmtId="0" fontId="12" fillId="4" borderId="90" xfId="0" applyFont="1" applyFill="1" applyBorder="1" applyAlignment="1">
      <alignment horizontal="center" vertical="center"/>
    </xf>
    <xf numFmtId="0" fontId="48" fillId="4" borderId="89" xfId="0" applyFont="1" applyFill="1" applyBorder="1" applyAlignment="1">
      <alignment vertical="center"/>
    </xf>
    <xf numFmtId="0" fontId="48" fillId="4" borderId="49" xfId="0" applyFont="1" applyFill="1" applyBorder="1" applyAlignment="1">
      <alignment vertical="center"/>
    </xf>
    <xf numFmtId="3" fontId="45" fillId="4" borderId="79" xfId="0" applyNumberFormat="1" applyFont="1" applyFill="1" applyBorder="1" applyAlignment="1">
      <alignment horizontal="center" vertical="center"/>
    </xf>
    <xf numFmtId="0" fontId="44" fillId="4" borderId="91" xfId="0" applyFont="1" applyFill="1" applyBorder="1" applyAlignment="1">
      <alignment horizontal="center" vertical="center"/>
    </xf>
    <xf numFmtId="0" fontId="44" fillId="4" borderId="92" xfId="0" applyFont="1" applyFill="1" applyBorder="1" applyAlignment="1">
      <alignment horizontal="center" vertical="center"/>
    </xf>
    <xf numFmtId="0" fontId="10" fillId="4" borderId="90" xfId="0" applyFont="1" applyFill="1" applyBorder="1" applyAlignment="1">
      <alignment horizontal="center" vertical="center"/>
    </xf>
    <xf numFmtId="0" fontId="10" fillId="4" borderId="89" xfId="0" applyFont="1" applyFill="1" applyBorder="1" applyAlignment="1">
      <alignment horizontal="center" vertical="center"/>
    </xf>
    <xf numFmtId="0" fontId="10" fillId="4" borderId="49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9" fillId="4" borderId="79" xfId="0" applyFont="1" applyFill="1" applyBorder="1" applyAlignment="1">
      <alignment horizontal="center" vertical="center"/>
    </xf>
    <xf numFmtId="0" fontId="43" fillId="4" borderId="79" xfId="0" applyFont="1" applyFill="1" applyBorder="1" applyAlignment="1">
      <alignment horizontal="center" vertical="center"/>
    </xf>
    <xf numFmtId="0" fontId="8" fillId="2" borderId="90" xfId="0" applyFont="1" applyFill="1" applyBorder="1" applyAlignment="1">
      <alignment horizontal="center"/>
    </xf>
    <xf numFmtId="0" fontId="8" fillId="2" borderId="89" xfId="0" applyFont="1" applyFill="1" applyBorder="1" applyAlignment="1">
      <alignment horizontal="center"/>
    </xf>
    <xf numFmtId="0" fontId="8" fillId="2" borderId="49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9" fillId="2" borderId="76" xfId="0" applyFont="1" applyFill="1" applyBorder="1" applyAlignment="1">
      <alignment horizontal="center"/>
    </xf>
    <xf numFmtId="0" fontId="9" fillId="2" borderId="16" xfId="0" applyFont="1" applyFill="1" applyBorder="1" applyAlignment="1">
      <alignment horizontal="center"/>
    </xf>
    <xf numFmtId="0" fontId="40" fillId="0" borderId="0" xfId="0" applyFont="1" applyAlignment="1">
      <alignment horizontal="center"/>
    </xf>
    <xf numFmtId="1" fontId="18" fillId="2" borderId="36" xfId="0" applyNumberFormat="1" applyFont="1" applyFill="1" applyBorder="1" applyAlignment="1">
      <alignment horizontal="center" vertical="center"/>
    </xf>
    <xf numFmtId="0" fontId="0" fillId="2" borderId="2" xfId="0" applyFill="1" applyBorder="1" applyAlignment="1">
      <alignment vertical="center"/>
    </xf>
    <xf numFmtId="1" fontId="23" fillId="0" borderId="0" xfId="0" applyNumberFormat="1" applyFont="1" applyAlignment="1">
      <alignment horizontal="center" vertical="center"/>
    </xf>
    <xf numFmtId="1" fontId="24" fillId="0" borderId="0" xfId="0" applyNumberFormat="1" applyFont="1" applyAlignment="1">
      <alignment horizontal="center" vertical="center"/>
    </xf>
    <xf numFmtId="1" fontId="41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center"/>
    </xf>
    <xf numFmtId="0" fontId="51" fillId="0" borderId="0" xfId="0" applyFont="1" applyAlignment="1">
      <alignment horizontal="center" vertical="center"/>
    </xf>
    <xf numFmtId="49" fontId="26" fillId="0" borderId="63" xfId="0" applyNumberFormat="1" applyFont="1" applyFill="1" applyBorder="1" applyAlignment="1">
      <alignment horizontal="center" vertical="center"/>
    </xf>
    <xf numFmtId="0" fontId="25" fillId="0" borderId="63" xfId="0" applyFont="1" applyFill="1" applyBorder="1" applyAlignment="1">
      <alignment horizontal="center" vertical="center"/>
    </xf>
    <xf numFmtId="0" fontId="25" fillId="0" borderId="63" xfId="0" applyFont="1" applyFill="1" applyBorder="1" applyAlignment="1">
      <alignment vertical="center"/>
    </xf>
    <xf numFmtId="10" fontId="26" fillId="2" borderId="63" xfId="0" applyNumberFormat="1" applyFont="1" applyFill="1" applyBorder="1" applyAlignment="1">
      <alignment horizontal="right" vertical="center"/>
    </xf>
    <xf numFmtId="171" fontId="26" fillId="0" borderId="0" xfId="1" applyFont="1" applyFill="1" applyBorder="1" applyAlignment="1">
      <alignment horizontal="center" vertical="center" wrapText="1"/>
    </xf>
    <xf numFmtId="49" fontId="25" fillId="0" borderId="61" xfId="0" applyNumberFormat="1" applyFont="1" applyFill="1" applyBorder="1" applyAlignment="1">
      <alignment horizontal="center"/>
    </xf>
    <xf numFmtId="175" fontId="26" fillId="2" borderId="64" xfId="1" applyNumberFormat="1" applyFont="1" applyFill="1" applyBorder="1" applyAlignment="1">
      <alignment horizontal="center" vertical="center"/>
    </xf>
    <xf numFmtId="175" fontId="26" fillId="2" borderId="93" xfId="1" applyNumberFormat="1" applyFont="1" applyFill="1" applyBorder="1" applyAlignment="1">
      <alignment horizontal="center" vertical="center"/>
    </xf>
    <xf numFmtId="175" fontId="26" fillId="2" borderId="94" xfId="1" applyNumberFormat="1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jpe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jpeg"/><Relationship Id="rId2" Type="http://schemas.openxmlformats.org/officeDocument/2006/relationships/image" Target="../media/image52.jpeg"/><Relationship Id="rId1" Type="http://schemas.openxmlformats.org/officeDocument/2006/relationships/image" Target="../media/image51.jpeg"/><Relationship Id="rId4" Type="http://schemas.openxmlformats.org/officeDocument/2006/relationships/image" Target="../media/image50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800080"/>
                </a:solidFill>
                <a:latin typeface="Arial"/>
                <a:ea typeface="Arial"/>
                <a:cs typeface="Arial"/>
              </a:defRPr>
            </a:pPr>
            <a:r>
              <a:t>DISTRIBUCIÓN DE LA RVF POR DEPARTAMENTOS</a:t>
            </a:r>
          </a:p>
        </c:rich>
      </c:tx>
      <c:layout>
        <c:manualLayout>
          <c:xMode val="edge"/>
          <c:yMode val="edge"/>
          <c:x val="0.3001605136436597"/>
          <c:y val="2.7932960893854747E-2"/>
        </c:manualLayout>
      </c:layout>
      <c:spPr>
        <a:noFill/>
        <a:ln w="25400">
          <a:noFill/>
        </a:ln>
      </c:spPr>
    </c:title>
    <c:view3D>
      <c:rotX val="25"/>
      <c:hPercent val="50"/>
      <c:perspective val="0"/>
    </c:view3D>
    <c:plotArea>
      <c:layout>
        <c:manualLayout>
          <c:layoutTarget val="inner"/>
          <c:xMode val="edge"/>
          <c:yMode val="edge"/>
          <c:x val="0.33707865168539325"/>
          <c:y val="0.3016759776536313"/>
          <c:w val="0.32102728731942215"/>
          <c:h val="0.54189944134078216"/>
        </c:manualLayout>
      </c:layout>
      <c:pie3DChart>
        <c:varyColors val="1"/>
        <c:ser>
          <c:idx val="0"/>
          <c:order val="0"/>
          <c:tx>
            <c:v>POR DEPARTAMENTOS</c:v>
          </c:tx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0"/>
          </c:dPt>
          <c:dPt>
            <c:idx val="1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CatName val="1"/>
            <c:showPercent val="1"/>
            <c:showLeaderLines val="1"/>
          </c:dLbls>
          <c:cat>
            <c:strRef>
              <c:f>'Res.deptos'!$A$12:$A$20</c:f>
              <c:strCache>
                <c:ptCount val="9"/>
                <c:pt idx="0">
                  <c:v>LA PAZ</c:v>
                </c:pt>
                <c:pt idx="1">
                  <c:v>CHUQUISACA</c:v>
                </c:pt>
                <c:pt idx="2">
                  <c:v>TARIJA</c:v>
                </c:pt>
                <c:pt idx="3">
                  <c:v>COCHABAMBA</c:v>
                </c:pt>
                <c:pt idx="4">
                  <c:v>SANTA CRUZ</c:v>
                </c:pt>
                <c:pt idx="5">
                  <c:v>ORURO</c:v>
                </c:pt>
                <c:pt idx="6">
                  <c:v>POTOSI</c:v>
                </c:pt>
                <c:pt idx="7">
                  <c:v>BENI</c:v>
                </c:pt>
                <c:pt idx="8">
                  <c:v>PANDO</c:v>
                </c:pt>
              </c:strCache>
            </c:strRef>
          </c:cat>
          <c:val>
            <c:numRef>
              <c:f>'Res.deptos'!$B$12:$B$20</c:f>
              <c:numCache>
                <c:formatCode>#,##0</c:formatCode>
                <c:ptCount val="9"/>
                <c:pt idx="0">
                  <c:v>2746.8244453331936</c:v>
                </c:pt>
                <c:pt idx="1">
                  <c:v>948.8338112993016</c:v>
                </c:pt>
                <c:pt idx="2">
                  <c:v>1267.694</c:v>
                </c:pt>
                <c:pt idx="3">
                  <c:v>1292.91914153178</c:v>
                </c:pt>
                <c:pt idx="4">
                  <c:v>4148.8482926633533</c:v>
                </c:pt>
                <c:pt idx="5">
                  <c:v>1188.2566677357199</c:v>
                </c:pt>
                <c:pt idx="6">
                  <c:v>1757.7900681541648</c:v>
                </c:pt>
                <c:pt idx="7">
                  <c:v>2059.9777804968253</c:v>
                </c:pt>
                <c:pt idx="8">
                  <c:v>552.19000000000005</c:v>
                </c:pt>
              </c:numCache>
            </c:numRef>
          </c:val>
        </c:ser>
        <c:dLbls>
          <c:showCatName val="1"/>
        </c:dLbls>
      </c:pie3DChart>
      <c:spPr>
        <a:noFill/>
        <a:ln w="25400">
          <a:noFill/>
        </a:ln>
      </c:spPr>
    </c:plotArea>
    <c:plotVisOnly val="1"/>
    <c:dispBlanksAs val="zero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roundedCorners val="1"/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800080"/>
                </a:solidFill>
                <a:latin typeface="Arial"/>
                <a:ea typeface="Arial"/>
                <a:cs typeface="Arial"/>
              </a:defRPr>
            </a:pPr>
            <a:r>
              <a:t>PROPORCIÓN DE TIPO DE SUPERFICIE DE LA RVF 
A NIVEL NACIONAL</a:t>
            </a:r>
          </a:p>
        </c:rich>
      </c:tx>
      <c:layout>
        <c:manualLayout>
          <c:xMode val="edge"/>
          <c:yMode val="edge"/>
          <c:x val="0.31401016901872769"/>
          <c:y val="2.2123893805309734E-2"/>
        </c:manualLayout>
      </c:layout>
      <c:spPr>
        <a:noFill/>
        <a:ln w="25400">
          <a:noFill/>
        </a:ln>
      </c:spPr>
    </c:title>
    <c:view3D>
      <c:rotX val="30"/>
      <c:rotY val="310"/>
      <c:perspective val="0"/>
    </c:view3D>
    <c:plotArea>
      <c:layout>
        <c:manualLayout>
          <c:layoutTarget val="inner"/>
          <c:xMode val="edge"/>
          <c:yMode val="edge"/>
          <c:x val="0.27536275186624376"/>
          <c:y val="0.20796505108599603"/>
          <c:w val="0.43156267543949312"/>
          <c:h val="0.74336443792441131"/>
        </c:manualLayout>
      </c:layout>
      <c:pie3DChart>
        <c:varyColors val="1"/>
        <c:ser>
          <c:idx val="0"/>
          <c:order val="0"/>
          <c:tx>
            <c:v>NIVEL NACIONAL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explosion val="31"/>
            <c:spPr>
              <a:blipFill dpi="0" rotWithShape="0">
                <a:blip xmlns:r="http://schemas.openxmlformats.org/officeDocument/2006/relationships" r:embed="rId1"/>
                <a:srcRect/>
                <a:stretch>
                  <a:fillRect/>
                </a:stretch>
              </a:blipFill>
              <a:ln w="12700">
                <a:solidFill>
                  <a:srgbClr val="FF0000"/>
                </a:solidFill>
                <a:prstDash val="solid"/>
              </a:ln>
            </c:spPr>
            <c:pictureOptions>
              <c:pictureFormat val="stretch"/>
            </c:pictureOptions>
          </c:dPt>
          <c:dPt>
            <c:idx val="1"/>
            <c:explosion val="46"/>
            <c:spPr>
              <a:blipFill dpi="0" rotWithShape="0">
                <a:blip xmlns:r="http://schemas.openxmlformats.org/officeDocument/2006/relationships" r:embed="rId2"/>
                <a:srcRect/>
                <a:stretch>
                  <a:fillRect/>
                </a:stretch>
              </a:blipFill>
              <a:ln w="12700">
                <a:solidFill>
                  <a:srgbClr val="FF0000"/>
                </a:solidFill>
                <a:prstDash val="solid"/>
              </a:ln>
            </c:spPr>
            <c:pictureOptions>
              <c:pictureFormat val="stretch"/>
            </c:pictureOptions>
          </c:dPt>
          <c:dPt>
            <c:idx val="2"/>
            <c:explosion val="15"/>
            <c:spPr>
              <a:blipFill dpi="0" rotWithShape="0">
                <a:blip xmlns:r="http://schemas.openxmlformats.org/officeDocument/2006/relationships" r:embed="rId3"/>
                <a:srcRect/>
                <a:stretch>
                  <a:fillRect/>
                </a:stretch>
              </a:blipFill>
              <a:ln w="12700">
                <a:solidFill>
                  <a:srgbClr val="FF0000"/>
                </a:solidFill>
                <a:prstDash val="solid"/>
              </a:ln>
            </c:spPr>
            <c:pictureOptions>
              <c:pictureFormat val="stretch"/>
            </c:pictureOptions>
          </c:dPt>
          <c:dLbls>
            <c:dLbl>
              <c:idx val="0"/>
              <c:layout>
                <c:manualLayout>
                  <c:x val="0.16267857560920479"/>
                  <c:y val="6.5174546628306476E-2"/>
                </c:manualLayout>
              </c:layout>
              <c:dLblPos val="bestFit"/>
              <c:showCatName val="1"/>
              <c:showPercent val="1"/>
            </c:dLbl>
            <c:dLbl>
              <c:idx val="1"/>
              <c:layout>
                <c:manualLayout>
                  <c:x val="0.10502114453932374"/>
                  <c:y val="-0.27658808691103892"/>
                </c:manualLayout>
              </c:layout>
              <c:dLblPos val="bestFit"/>
              <c:showCatName val="1"/>
              <c:showPercent val="1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CatName val="1"/>
            <c:showPercent val="1"/>
          </c:dLbls>
          <c:cat>
            <c:strRef>
              <c:f>'Res.deptos'!$K$16:$M$16</c:f>
              <c:strCache>
                <c:ptCount val="3"/>
                <c:pt idx="0">
                  <c:v>PAVIMENTO</c:v>
                </c:pt>
                <c:pt idx="1">
                  <c:v>RIPIO</c:v>
                </c:pt>
                <c:pt idx="2">
                  <c:v>TIERRA</c:v>
                </c:pt>
              </c:strCache>
            </c:strRef>
          </c:cat>
          <c:val>
            <c:numRef>
              <c:f>'Res.deptos'!$K$17:$M$17</c:f>
              <c:numCache>
                <c:formatCode>#,##0</c:formatCode>
                <c:ptCount val="3"/>
                <c:pt idx="0">
                  <c:v>4741.5794276544093</c:v>
                </c:pt>
                <c:pt idx="1">
                  <c:v>7837.52501566297</c:v>
                </c:pt>
                <c:pt idx="2">
                  <c:v>3384.229763896958</c:v>
                </c:pt>
              </c:numCache>
            </c:numRef>
          </c:val>
        </c:ser>
      </c:pie3DChart>
      <c:spPr>
        <a:noFill/>
        <a:ln w="25400">
          <a:noFill/>
        </a:ln>
      </c:spPr>
    </c:plotArea>
    <c:plotVisOnly val="1"/>
    <c:dispBlanksAs val="zero"/>
  </c:chart>
  <c:spPr>
    <a:blipFill dpi="0" rotWithShape="0">
      <a:blip xmlns:r="http://schemas.openxmlformats.org/officeDocument/2006/relationships" r:embed="rId4"/>
      <a:srcRect/>
      <a:tile tx="0" ty="0" sx="100000" sy="100000" flip="none" algn="tl"/>
    </a:blip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-3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jpeg"/><Relationship Id="rId18" Type="http://schemas.openxmlformats.org/officeDocument/2006/relationships/image" Target="../media/image22.jpeg"/><Relationship Id="rId26" Type="http://schemas.openxmlformats.org/officeDocument/2006/relationships/image" Target="../media/image30.jpeg"/><Relationship Id="rId39" Type="http://schemas.openxmlformats.org/officeDocument/2006/relationships/image" Target="../media/image4.jpeg"/><Relationship Id="rId3" Type="http://schemas.openxmlformats.org/officeDocument/2006/relationships/image" Target="../media/image7.jpeg"/><Relationship Id="rId21" Type="http://schemas.openxmlformats.org/officeDocument/2006/relationships/image" Target="../media/image25.jpeg"/><Relationship Id="rId34" Type="http://schemas.openxmlformats.org/officeDocument/2006/relationships/image" Target="../media/image38.jpeg"/><Relationship Id="rId42" Type="http://schemas.openxmlformats.org/officeDocument/2006/relationships/image" Target="../media/image45.jpeg"/><Relationship Id="rId7" Type="http://schemas.openxmlformats.org/officeDocument/2006/relationships/image" Target="../media/image11.jpeg"/><Relationship Id="rId12" Type="http://schemas.openxmlformats.org/officeDocument/2006/relationships/image" Target="../media/image16.jpeg"/><Relationship Id="rId17" Type="http://schemas.openxmlformats.org/officeDocument/2006/relationships/image" Target="../media/image21.jpeg"/><Relationship Id="rId25" Type="http://schemas.openxmlformats.org/officeDocument/2006/relationships/image" Target="../media/image29.jpeg"/><Relationship Id="rId33" Type="http://schemas.openxmlformats.org/officeDocument/2006/relationships/image" Target="../media/image37.jpeg"/><Relationship Id="rId38" Type="http://schemas.openxmlformats.org/officeDocument/2006/relationships/image" Target="../media/image42.jpeg"/><Relationship Id="rId2" Type="http://schemas.openxmlformats.org/officeDocument/2006/relationships/image" Target="../media/image6.jpeg"/><Relationship Id="rId16" Type="http://schemas.openxmlformats.org/officeDocument/2006/relationships/image" Target="../media/image20.jpeg"/><Relationship Id="rId20" Type="http://schemas.openxmlformats.org/officeDocument/2006/relationships/image" Target="../media/image24.jpeg"/><Relationship Id="rId29" Type="http://schemas.openxmlformats.org/officeDocument/2006/relationships/image" Target="../media/image33.jpeg"/><Relationship Id="rId41" Type="http://schemas.openxmlformats.org/officeDocument/2006/relationships/image" Target="../media/image44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24" Type="http://schemas.openxmlformats.org/officeDocument/2006/relationships/image" Target="../media/image28.jpeg"/><Relationship Id="rId32" Type="http://schemas.openxmlformats.org/officeDocument/2006/relationships/image" Target="../media/image36.jpeg"/><Relationship Id="rId37" Type="http://schemas.openxmlformats.org/officeDocument/2006/relationships/image" Target="../media/image41.jpeg"/><Relationship Id="rId40" Type="http://schemas.openxmlformats.org/officeDocument/2006/relationships/image" Target="../media/image43.jpeg"/><Relationship Id="rId45" Type="http://schemas.openxmlformats.org/officeDocument/2006/relationships/image" Target="../media/image48.jpeg"/><Relationship Id="rId5" Type="http://schemas.openxmlformats.org/officeDocument/2006/relationships/image" Target="../media/image9.jpeg"/><Relationship Id="rId15" Type="http://schemas.openxmlformats.org/officeDocument/2006/relationships/image" Target="../media/image19.jpeg"/><Relationship Id="rId23" Type="http://schemas.openxmlformats.org/officeDocument/2006/relationships/image" Target="../media/image27.jpeg"/><Relationship Id="rId28" Type="http://schemas.openxmlformats.org/officeDocument/2006/relationships/image" Target="../media/image32.jpeg"/><Relationship Id="rId36" Type="http://schemas.openxmlformats.org/officeDocument/2006/relationships/image" Target="../media/image40.jpeg"/><Relationship Id="rId10" Type="http://schemas.openxmlformats.org/officeDocument/2006/relationships/image" Target="../media/image14.jpeg"/><Relationship Id="rId19" Type="http://schemas.openxmlformats.org/officeDocument/2006/relationships/image" Target="../media/image23.jpeg"/><Relationship Id="rId31" Type="http://schemas.openxmlformats.org/officeDocument/2006/relationships/image" Target="../media/image35.jpeg"/><Relationship Id="rId44" Type="http://schemas.openxmlformats.org/officeDocument/2006/relationships/image" Target="../media/image47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Relationship Id="rId22" Type="http://schemas.openxmlformats.org/officeDocument/2006/relationships/image" Target="../media/image26.jpeg"/><Relationship Id="rId27" Type="http://schemas.openxmlformats.org/officeDocument/2006/relationships/image" Target="../media/image31.jpeg"/><Relationship Id="rId30" Type="http://schemas.openxmlformats.org/officeDocument/2006/relationships/image" Target="../media/image34.jpeg"/><Relationship Id="rId35" Type="http://schemas.openxmlformats.org/officeDocument/2006/relationships/image" Target="../media/image39.jpeg"/><Relationship Id="rId43" Type="http://schemas.openxmlformats.org/officeDocument/2006/relationships/image" Target="../media/image4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8</xdr:row>
      <xdr:rowOff>133350</xdr:rowOff>
    </xdr:from>
    <xdr:to>
      <xdr:col>7</xdr:col>
      <xdr:colOff>19050</xdr:colOff>
      <xdr:row>43</xdr:row>
      <xdr:rowOff>104775</xdr:rowOff>
    </xdr:to>
    <xdr:pic>
      <xdr:nvPicPr>
        <xdr:cNvPr id="8285" name="Picture 56" descr="MAPA APROBA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19858"/>
        <a:stretch>
          <a:fillRect/>
        </a:stretch>
      </xdr:blipFill>
      <xdr:spPr bwMode="auto">
        <a:xfrm>
          <a:off x="285750" y="1476375"/>
          <a:ext cx="5067300" cy="56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0</xdr:row>
      <xdr:rowOff>152400</xdr:rowOff>
    </xdr:from>
    <xdr:to>
      <xdr:col>6</xdr:col>
      <xdr:colOff>619125</xdr:colOff>
      <xdr:row>3</xdr:row>
      <xdr:rowOff>66675</xdr:rowOff>
    </xdr:to>
    <xdr:sp macro="" textlink="">
      <xdr:nvSpPr>
        <xdr:cNvPr id="8230" name="WordArt 38"/>
        <xdr:cNvSpPr>
          <a:spLocks noChangeArrowheads="1" noChangeShapeType="1" noTextEdit="1"/>
        </xdr:cNvSpPr>
      </xdr:nvSpPr>
      <xdr:spPr bwMode="auto">
        <a:xfrm>
          <a:off x="1066800" y="152400"/>
          <a:ext cx="4124325" cy="4000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72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333399"/>
                  </a:gs>
                  <a:gs pos="50000">
                    <a:srgbClr val="FFFF99"/>
                  </a:gs>
                  <a:gs pos="100000">
                    <a:srgbClr val="333399"/>
                  </a:gs>
                </a:gsLst>
                <a:lin ang="189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ADMINISTRADORA BOLIVIANA DE CARRETERAS</a:t>
          </a:r>
        </a:p>
      </xdr:txBody>
    </xdr:sp>
    <xdr:clientData/>
  </xdr:twoCellAnchor>
  <xdr:twoCellAnchor editAs="oneCell">
    <xdr:from>
      <xdr:col>0</xdr:col>
      <xdr:colOff>266700</xdr:colOff>
      <xdr:row>0</xdr:row>
      <xdr:rowOff>152400</xdr:rowOff>
    </xdr:from>
    <xdr:to>
      <xdr:col>1</xdr:col>
      <xdr:colOff>209550</xdr:colOff>
      <xdr:row>6</xdr:row>
      <xdr:rowOff>38100</xdr:rowOff>
    </xdr:to>
    <xdr:pic>
      <xdr:nvPicPr>
        <xdr:cNvPr id="8287" name="Picture 39" descr="Logo ABC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152400"/>
          <a:ext cx="7048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44</xdr:row>
      <xdr:rowOff>19050</xdr:rowOff>
    </xdr:from>
    <xdr:to>
      <xdr:col>6</xdr:col>
      <xdr:colOff>685800</xdr:colOff>
      <xdr:row>46</xdr:row>
      <xdr:rowOff>104775</xdr:rowOff>
    </xdr:to>
    <xdr:sp macro="" textlink="">
      <xdr:nvSpPr>
        <xdr:cNvPr id="8238" name="WordArt 46"/>
        <xdr:cNvSpPr>
          <a:spLocks noChangeArrowheads="1" noChangeShapeType="1"/>
        </xdr:cNvSpPr>
      </xdr:nvSpPr>
      <xdr:spPr bwMode="auto">
        <a:xfrm>
          <a:off x="190500" y="7191375"/>
          <a:ext cx="5067300" cy="409575"/>
        </a:xfrm>
        <a:prstGeom prst="rect">
          <a:avLst/>
        </a:prstGeom>
      </xdr:spPr>
      <xdr:txBody>
        <a:bodyPr vertOverflow="clip" wrap="none" lIns="18288" tIns="0" rIns="0" bIns="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solidFill>
                <a:srgbClr val="0000FF"/>
              </a:soli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Arial Black"/>
            </a:rPr>
            <a:t>RED  VIAL  FUNDAMENTAL</a:t>
          </a:r>
        </a:p>
      </xdr:txBody>
    </xdr:sp>
    <xdr:clientData/>
  </xdr:twoCellAnchor>
  <xdr:twoCellAnchor>
    <xdr:from>
      <xdr:col>0</xdr:col>
      <xdr:colOff>152400</xdr:colOff>
      <xdr:row>51</xdr:row>
      <xdr:rowOff>38100</xdr:rowOff>
    </xdr:from>
    <xdr:to>
      <xdr:col>2</xdr:col>
      <xdr:colOff>714375</xdr:colOff>
      <xdr:row>53</xdr:row>
      <xdr:rowOff>38100</xdr:rowOff>
    </xdr:to>
    <xdr:sp macro="" textlink="">
      <xdr:nvSpPr>
        <xdr:cNvPr id="8237" name="WordArt 45"/>
        <xdr:cNvSpPr>
          <a:spLocks noChangeArrowheads="1" noChangeShapeType="1" noTextEdit="1"/>
        </xdr:cNvSpPr>
      </xdr:nvSpPr>
      <xdr:spPr bwMode="auto">
        <a:xfrm>
          <a:off x="152400" y="8343900"/>
          <a:ext cx="2085975" cy="323850"/>
        </a:xfrm>
        <a:prstGeom prst="rect">
          <a:avLst/>
        </a:prstGeom>
      </xdr:spPr>
      <xdr:txBody>
        <a:bodyPr vertOverflow="clip" wrap="none" lIns="18288" tIns="0" rIns="0" bIns="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solidFill>
                <a:srgbClr val="0000FF"/>
              </a:soli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Arial Black"/>
            </a:rPr>
            <a:t>JULIO 2008</a:t>
          </a:r>
        </a:p>
      </xdr:txBody>
    </xdr:sp>
    <xdr:clientData/>
  </xdr:twoCellAnchor>
  <xdr:twoCellAnchor>
    <xdr:from>
      <xdr:col>1</xdr:col>
      <xdr:colOff>514350</xdr:colOff>
      <xdr:row>40</xdr:row>
      <xdr:rowOff>114300</xdr:rowOff>
    </xdr:from>
    <xdr:to>
      <xdr:col>6</xdr:col>
      <xdr:colOff>552450</xdr:colOff>
      <xdr:row>41</xdr:row>
      <xdr:rowOff>123825</xdr:rowOff>
    </xdr:to>
    <xdr:sp macro="" textlink="">
      <xdr:nvSpPr>
        <xdr:cNvPr id="8246" name="WordArt 54"/>
        <xdr:cNvSpPr>
          <a:spLocks noChangeArrowheads="1" noChangeShapeType="1"/>
        </xdr:cNvSpPr>
      </xdr:nvSpPr>
      <xdr:spPr bwMode="auto">
        <a:xfrm>
          <a:off x="1276350" y="6638925"/>
          <a:ext cx="3848100" cy="171450"/>
        </a:xfrm>
        <a:prstGeom prst="rect">
          <a:avLst/>
        </a:prstGeom>
      </xdr:spPr>
      <xdr:txBody>
        <a:bodyPr vertOverflow="clip" wrap="none" lIns="18288" tIns="0" rIns="0" bIns="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solidFill>
                <a:srgbClr val="0000FF"/>
              </a:soli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Arial Black"/>
            </a:rPr>
            <a:t>REPORTE TRIMESTRAL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876300</xdr:colOff>
      <xdr:row>1</xdr:row>
      <xdr:rowOff>104775</xdr:rowOff>
    </xdr:from>
    <xdr:to>
      <xdr:col>6</xdr:col>
      <xdr:colOff>276225</xdr:colOff>
      <xdr:row>2</xdr:row>
      <xdr:rowOff>133350</xdr:rowOff>
    </xdr:to>
    <xdr:sp macro="" textlink="">
      <xdr:nvSpPr>
        <xdr:cNvPr id="1082" name="WordArt 58"/>
        <xdr:cNvSpPr>
          <a:spLocks noChangeArrowheads="1" noChangeShapeType="1" noTextEdit="1"/>
        </xdr:cNvSpPr>
      </xdr:nvSpPr>
      <xdr:spPr bwMode="auto">
        <a:xfrm>
          <a:off x="1495425" y="266700"/>
          <a:ext cx="5753100" cy="1905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72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333399"/>
                  </a:gs>
                  <a:gs pos="50000">
                    <a:srgbClr val="FFFF99"/>
                  </a:gs>
                  <a:gs pos="100000">
                    <a:srgbClr val="333399"/>
                  </a:gs>
                </a:gsLst>
                <a:lin ang="189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ADMINISTRADORA BOLIVIANA DE CARRETERAS</a:t>
          </a:r>
        </a:p>
      </xdr:txBody>
    </xdr:sp>
    <xdr:clientData/>
  </xdr:twoCellAnchor>
  <xdr:twoCellAnchor editAs="oneCell">
    <xdr:from>
      <xdr:col>0</xdr:col>
      <xdr:colOff>381000</xdr:colOff>
      <xdr:row>0</xdr:row>
      <xdr:rowOff>104775</xdr:rowOff>
    </xdr:from>
    <xdr:to>
      <xdr:col>1</xdr:col>
      <xdr:colOff>466725</xdr:colOff>
      <xdr:row>5</xdr:row>
      <xdr:rowOff>19050</xdr:rowOff>
    </xdr:to>
    <xdr:pic>
      <xdr:nvPicPr>
        <xdr:cNvPr id="1099" name="Picture 59" descr="Logo ABC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104775"/>
          <a:ext cx="7048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866775</xdr:colOff>
      <xdr:row>2</xdr:row>
      <xdr:rowOff>28575</xdr:rowOff>
    </xdr:from>
    <xdr:to>
      <xdr:col>4</xdr:col>
      <xdr:colOff>1171575</xdr:colOff>
      <xdr:row>3</xdr:row>
      <xdr:rowOff>66675</xdr:rowOff>
    </xdr:to>
    <xdr:sp macro="" textlink="">
      <xdr:nvSpPr>
        <xdr:cNvPr id="6154" name="WordArt 10"/>
        <xdr:cNvSpPr>
          <a:spLocks noChangeArrowheads="1" noChangeShapeType="1" noTextEdit="1"/>
        </xdr:cNvSpPr>
      </xdr:nvSpPr>
      <xdr:spPr bwMode="auto">
        <a:xfrm>
          <a:off x="866775" y="352425"/>
          <a:ext cx="5162550" cy="2000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72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333399"/>
                  </a:gs>
                  <a:gs pos="50000">
                    <a:srgbClr val="FFFF99"/>
                  </a:gs>
                  <a:gs pos="100000">
                    <a:srgbClr val="333399"/>
                  </a:gs>
                </a:gsLst>
                <a:lin ang="189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ADMINISTRADORA BOLIVIANA DE CARRETERAS</a:t>
          </a:r>
        </a:p>
      </xdr:txBody>
    </xdr:sp>
    <xdr:clientData/>
  </xdr:twoCellAnchor>
  <xdr:twoCellAnchor editAs="oneCell">
    <xdr:from>
      <xdr:col>0</xdr:col>
      <xdr:colOff>66675</xdr:colOff>
      <xdr:row>0</xdr:row>
      <xdr:rowOff>66675</xdr:rowOff>
    </xdr:from>
    <xdr:to>
      <xdr:col>0</xdr:col>
      <xdr:colOff>771525</xdr:colOff>
      <xdr:row>4</xdr:row>
      <xdr:rowOff>180975</xdr:rowOff>
    </xdr:to>
    <xdr:pic>
      <xdr:nvPicPr>
        <xdr:cNvPr id="6170" name="Picture 11" descr="Logo ABC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66675"/>
          <a:ext cx="7048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857250</xdr:colOff>
      <xdr:row>42</xdr:row>
      <xdr:rowOff>123825</xdr:rowOff>
    </xdr:from>
    <xdr:to>
      <xdr:col>1</xdr:col>
      <xdr:colOff>1666875</xdr:colOff>
      <xdr:row>60</xdr:row>
      <xdr:rowOff>104775</xdr:rowOff>
    </xdr:to>
    <xdr:pic>
      <xdr:nvPicPr>
        <xdr:cNvPr id="2105" name="Picture 57" descr="RUTA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533" t="7309" r="5164" b="7397"/>
        <a:stretch>
          <a:fillRect/>
        </a:stretch>
      </xdr:blipFill>
      <xdr:spPr bwMode="auto">
        <a:xfrm>
          <a:off x="857250" y="7143750"/>
          <a:ext cx="2600325" cy="3114675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600075</xdr:colOff>
      <xdr:row>99</xdr:row>
      <xdr:rowOff>9525</xdr:rowOff>
    </xdr:from>
    <xdr:to>
      <xdr:col>2</xdr:col>
      <xdr:colOff>428625</xdr:colOff>
      <xdr:row>109</xdr:row>
      <xdr:rowOff>104775</xdr:rowOff>
    </xdr:to>
    <xdr:pic>
      <xdr:nvPicPr>
        <xdr:cNvPr id="2107" name="Picture 59" descr="ruta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4533" t="33868" r="5415" b="34938"/>
        <a:stretch>
          <a:fillRect/>
        </a:stretch>
      </xdr:blipFill>
      <xdr:spPr bwMode="auto">
        <a:xfrm>
          <a:off x="600075" y="16935450"/>
          <a:ext cx="3457575" cy="1924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323850</xdr:colOff>
      <xdr:row>70</xdr:row>
      <xdr:rowOff>161925</xdr:rowOff>
    </xdr:from>
    <xdr:to>
      <xdr:col>2</xdr:col>
      <xdr:colOff>28575</xdr:colOff>
      <xdr:row>82</xdr:row>
      <xdr:rowOff>0</xdr:rowOff>
    </xdr:to>
    <xdr:pic>
      <xdr:nvPicPr>
        <xdr:cNvPr id="2109" name="Picture 61" descr="ruta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156" t="28520" r="4785" b="32799"/>
        <a:stretch>
          <a:fillRect/>
        </a:stretch>
      </xdr:blipFill>
      <xdr:spPr bwMode="auto">
        <a:xfrm>
          <a:off x="323850" y="12030075"/>
          <a:ext cx="3333750" cy="2000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85725</xdr:colOff>
      <xdr:row>148</xdr:row>
      <xdr:rowOff>76200</xdr:rowOff>
    </xdr:from>
    <xdr:to>
      <xdr:col>2</xdr:col>
      <xdr:colOff>647700</xdr:colOff>
      <xdr:row>159</xdr:row>
      <xdr:rowOff>104775</xdr:rowOff>
    </xdr:to>
    <xdr:pic>
      <xdr:nvPicPr>
        <xdr:cNvPr id="2458" name="Picture 62" descr="RUTA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4660" t="40375" r="4912" b="29768"/>
        <a:stretch>
          <a:fillRect/>
        </a:stretch>
      </xdr:blipFill>
      <xdr:spPr bwMode="auto">
        <a:xfrm>
          <a:off x="85725" y="25231725"/>
          <a:ext cx="4191000" cy="2028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181</xdr:row>
      <xdr:rowOff>9525</xdr:rowOff>
    </xdr:from>
    <xdr:to>
      <xdr:col>2</xdr:col>
      <xdr:colOff>333375</xdr:colOff>
      <xdr:row>194</xdr:row>
      <xdr:rowOff>114300</xdr:rowOff>
    </xdr:to>
    <xdr:pic>
      <xdr:nvPicPr>
        <xdr:cNvPr id="2459" name="Picture 63" descr="RUTA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4156" t="30035" r="5415" b="28520"/>
        <a:stretch>
          <a:fillRect/>
        </a:stretch>
      </xdr:blipFill>
      <xdr:spPr bwMode="auto">
        <a:xfrm>
          <a:off x="247650" y="31022925"/>
          <a:ext cx="3714750" cy="2419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217</xdr:row>
      <xdr:rowOff>104775</xdr:rowOff>
    </xdr:from>
    <xdr:to>
      <xdr:col>2</xdr:col>
      <xdr:colOff>323850</xdr:colOff>
      <xdr:row>233</xdr:row>
      <xdr:rowOff>57150</xdr:rowOff>
    </xdr:to>
    <xdr:pic>
      <xdr:nvPicPr>
        <xdr:cNvPr id="2112" name="Picture 64" descr="RUTA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6926" t="23975" r="7431" b="30481"/>
        <a:stretch>
          <a:fillRect/>
        </a:stretch>
      </xdr:blipFill>
      <xdr:spPr bwMode="auto">
        <a:xfrm>
          <a:off x="295275" y="37357050"/>
          <a:ext cx="3657600" cy="276225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419100</xdr:colOff>
      <xdr:row>247</xdr:row>
      <xdr:rowOff>104775</xdr:rowOff>
    </xdr:from>
    <xdr:to>
      <xdr:col>2</xdr:col>
      <xdr:colOff>28575</xdr:colOff>
      <xdr:row>257</xdr:row>
      <xdr:rowOff>266700</xdr:rowOff>
    </xdr:to>
    <xdr:pic>
      <xdr:nvPicPr>
        <xdr:cNvPr id="2113" name="Picture 65" descr="RUTA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10579" t="29297" r="8565" b="35307"/>
        <a:stretch>
          <a:fillRect/>
        </a:stretch>
      </xdr:blipFill>
      <xdr:spPr bwMode="auto">
        <a:xfrm>
          <a:off x="419100" y="42633900"/>
          <a:ext cx="3238500" cy="200025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771525</xdr:colOff>
      <xdr:row>267</xdr:row>
      <xdr:rowOff>85725</xdr:rowOff>
    </xdr:from>
    <xdr:to>
      <xdr:col>1</xdr:col>
      <xdr:colOff>828675</xdr:colOff>
      <xdr:row>281</xdr:row>
      <xdr:rowOff>76200</xdr:rowOff>
    </xdr:to>
    <xdr:pic>
      <xdr:nvPicPr>
        <xdr:cNvPr id="2114" name="Picture 66" descr="RUTA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0831" t="8734" r="6422" b="13458"/>
        <a:stretch>
          <a:fillRect/>
        </a:stretch>
      </xdr:blipFill>
      <xdr:spPr bwMode="auto">
        <a:xfrm>
          <a:off x="771525" y="47482125"/>
          <a:ext cx="1847850" cy="2447925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1152525</xdr:colOff>
      <xdr:row>316</xdr:row>
      <xdr:rowOff>133350</xdr:rowOff>
    </xdr:from>
    <xdr:to>
      <xdr:col>1</xdr:col>
      <xdr:colOff>1295400</xdr:colOff>
      <xdr:row>337</xdr:row>
      <xdr:rowOff>38100</xdr:rowOff>
    </xdr:to>
    <xdr:pic>
      <xdr:nvPicPr>
        <xdr:cNvPr id="2115" name="Picture 67" descr="RUTA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14609" t="8379" r="20908" b="8824"/>
        <a:stretch>
          <a:fillRect/>
        </a:stretch>
      </xdr:blipFill>
      <xdr:spPr bwMode="auto">
        <a:xfrm>
          <a:off x="1152525" y="55854600"/>
          <a:ext cx="1933575" cy="352425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276225</xdr:colOff>
      <xdr:row>353</xdr:row>
      <xdr:rowOff>123825</xdr:rowOff>
    </xdr:from>
    <xdr:to>
      <xdr:col>2</xdr:col>
      <xdr:colOff>638175</xdr:colOff>
      <xdr:row>363</xdr:row>
      <xdr:rowOff>266700</xdr:rowOff>
    </xdr:to>
    <xdr:pic>
      <xdr:nvPicPr>
        <xdr:cNvPr id="2119" name="Picture 71" descr="RUTA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7053" t="35205" r="8817" b="35562"/>
        <a:stretch>
          <a:fillRect/>
        </a:stretch>
      </xdr:blipFill>
      <xdr:spPr bwMode="auto">
        <a:xfrm>
          <a:off x="276225" y="62017275"/>
          <a:ext cx="3990975" cy="198120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200025</xdr:colOff>
      <xdr:row>373</xdr:row>
      <xdr:rowOff>28575</xdr:rowOff>
    </xdr:from>
    <xdr:to>
      <xdr:col>2</xdr:col>
      <xdr:colOff>371475</xdr:colOff>
      <xdr:row>382</xdr:row>
      <xdr:rowOff>114300</xdr:rowOff>
    </xdr:to>
    <xdr:pic>
      <xdr:nvPicPr>
        <xdr:cNvPr id="2120" name="Picture 72" descr="RUTA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7556" t="26559" r="7683" b="45900"/>
        <a:stretch>
          <a:fillRect/>
        </a:stretch>
      </xdr:blipFill>
      <xdr:spPr bwMode="auto">
        <a:xfrm>
          <a:off x="200025" y="65960625"/>
          <a:ext cx="3800475" cy="1743075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790575</xdr:colOff>
      <xdr:row>392</xdr:row>
      <xdr:rowOff>152400</xdr:rowOff>
    </xdr:from>
    <xdr:to>
      <xdr:col>1</xdr:col>
      <xdr:colOff>1485900</xdr:colOff>
      <xdr:row>405</xdr:row>
      <xdr:rowOff>152400</xdr:rowOff>
    </xdr:to>
    <xdr:pic>
      <xdr:nvPicPr>
        <xdr:cNvPr id="2121" name="Picture 73" descr="RUTA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10706" t="32977" r="20654" b="21658"/>
        <a:stretch>
          <a:fillRect/>
        </a:stretch>
      </xdr:blipFill>
      <xdr:spPr bwMode="auto">
        <a:xfrm>
          <a:off x="790575" y="69561075"/>
          <a:ext cx="2486025" cy="232410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266700</xdr:colOff>
      <xdr:row>419</xdr:row>
      <xdr:rowOff>9525</xdr:rowOff>
    </xdr:from>
    <xdr:to>
      <xdr:col>2</xdr:col>
      <xdr:colOff>28575</xdr:colOff>
      <xdr:row>430</xdr:row>
      <xdr:rowOff>76200</xdr:rowOff>
    </xdr:to>
    <xdr:pic>
      <xdr:nvPicPr>
        <xdr:cNvPr id="2122" name="Picture 74" descr="RUTA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7935" t="31818" r="7178" b="31908"/>
        <a:stretch>
          <a:fillRect/>
        </a:stretch>
      </xdr:blipFill>
      <xdr:spPr bwMode="auto">
        <a:xfrm>
          <a:off x="266700" y="74123550"/>
          <a:ext cx="3390900" cy="205740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638175</xdr:colOff>
      <xdr:row>442</xdr:row>
      <xdr:rowOff>161925</xdr:rowOff>
    </xdr:from>
    <xdr:to>
      <xdr:col>1</xdr:col>
      <xdr:colOff>914400</xdr:colOff>
      <xdr:row>461</xdr:row>
      <xdr:rowOff>238125</xdr:rowOff>
    </xdr:to>
    <xdr:pic>
      <xdr:nvPicPr>
        <xdr:cNvPr id="2123" name="Picture 75" descr="RUTA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22670" t="12923" r="27457" b="11497"/>
        <a:stretch>
          <a:fillRect/>
        </a:stretch>
      </xdr:blipFill>
      <xdr:spPr bwMode="auto">
        <a:xfrm>
          <a:off x="638175" y="78409800"/>
          <a:ext cx="2066925" cy="3514725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200025</xdr:colOff>
      <xdr:row>466</xdr:row>
      <xdr:rowOff>9525</xdr:rowOff>
    </xdr:from>
    <xdr:to>
      <xdr:col>1</xdr:col>
      <xdr:colOff>1638300</xdr:colOff>
      <xdr:row>482</xdr:row>
      <xdr:rowOff>104775</xdr:rowOff>
    </xdr:to>
    <xdr:pic>
      <xdr:nvPicPr>
        <xdr:cNvPr id="2124" name="Picture 76" descr="RUTA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10706" t="24777" r="22292" b="32977"/>
        <a:stretch>
          <a:fillRect/>
        </a:stretch>
      </xdr:blipFill>
      <xdr:spPr bwMode="auto">
        <a:xfrm>
          <a:off x="200025" y="83524725"/>
          <a:ext cx="3228975" cy="289560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790575</xdr:colOff>
      <xdr:row>501</xdr:row>
      <xdr:rowOff>114300</xdr:rowOff>
    </xdr:from>
    <xdr:to>
      <xdr:col>1</xdr:col>
      <xdr:colOff>1104900</xdr:colOff>
      <xdr:row>516</xdr:row>
      <xdr:rowOff>152400</xdr:rowOff>
    </xdr:to>
    <xdr:pic>
      <xdr:nvPicPr>
        <xdr:cNvPr id="2125" name="Picture 77" descr="RUTA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10957" t="7309" r="10202" b="21301"/>
        <a:stretch>
          <a:fillRect/>
        </a:stretch>
      </xdr:blipFill>
      <xdr:spPr bwMode="auto">
        <a:xfrm>
          <a:off x="790575" y="89706450"/>
          <a:ext cx="2105025" cy="268605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771525</xdr:colOff>
      <xdr:row>524</xdr:row>
      <xdr:rowOff>28575</xdr:rowOff>
    </xdr:from>
    <xdr:to>
      <xdr:col>1</xdr:col>
      <xdr:colOff>1524000</xdr:colOff>
      <xdr:row>538</xdr:row>
      <xdr:rowOff>0</xdr:rowOff>
    </xdr:to>
    <xdr:pic>
      <xdr:nvPicPr>
        <xdr:cNvPr id="2126" name="Picture 78" descr="RUTA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6046" t="20305" r="20151" b="15953"/>
        <a:stretch>
          <a:fillRect/>
        </a:stretch>
      </xdr:blipFill>
      <xdr:spPr bwMode="auto">
        <a:xfrm>
          <a:off x="771525" y="93678375"/>
          <a:ext cx="2543175" cy="276225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600075</xdr:colOff>
      <xdr:row>543</xdr:row>
      <xdr:rowOff>123825</xdr:rowOff>
    </xdr:from>
    <xdr:to>
      <xdr:col>2</xdr:col>
      <xdr:colOff>400050</xdr:colOff>
      <xdr:row>555</xdr:row>
      <xdr:rowOff>180975</xdr:rowOff>
    </xdr:to>
    <xdr:pic>
      <xdr:nvPicPr>
        <xdr:cNvPr id="2127" name="Picture 79" descr="RUTA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7556" t="21123" r="8690" b="40820"/>
        <a:stretch>
          <a:fillRect/>
        </a:stretch>
      </xdr:blipFill>
      <xdr:spPr bwMode="auto">
        <a:xfrm>
          <a:off x="600075" y="97421700"/>
          <a:ext cx="3429000" cy="2219325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790575</xdr:colOff>
      <xdr:row>563</xdr:row>
      <xdr:rowOff>123825</xdr:rowOff>
    </xdr:from>
    <xdr:to>
      <xdr:col>2</xdr:col>
      <xdr:colOff>209550</xdr:colOff>
      <xdr:row>579</xdr:row>
      <xdr:rowOff>390525</xdr:rowOff>
    </xdr:to>
    <xdr:pic>
      <xdr:nvPicPr>
        <xdr:cNvPr id="2128" name="Picture 80" descr="RUTA1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l="12595" t="16756" r="7935" b="27184"/>
        <a:stretch>
          <a:fillRect/>
        </a:stretch>
      </xdr:blipFill>
      <xdr:spPr bwMode="auto">
        <a:xfrm>
          <a:off x="790575" y="101279325"/>
          <a:ext cx="3048000" cy="3057525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676275</xdr:colOff>
      <xdr:row>584</xdr:row>
      <xdr:rowOff>28575</xdr:rowOff>
    </xdr:from>
    <xdr:to>
      <xdr:col>2</xdr:col>
      <xdr:colOff>447675</xdr:colOff>
      <xdr:row>598</xdr:row>
      <xdr:rowOff>438150</xdr:rowOff>
    </xdr:to>
    <xdr:pic>
      <xdr:nvPicPr>
        <xdr:cNvPr id="2129" name="Picture 81" descr="RUTA2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l="13980" t="23441" r="8565" b="30035"/>
        <a:stretch>
          <a:fillRect/>
        </a:stretch>
      </xdr:blipFill>
      <xdr:spPr bwMode="auto">
        <a:xfrm>
          <a:off x="676275" y="105622725"/>
          <a:ext cx="3400425" cy="2886075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866775</xdr:colOff>
      <xdr:row>603</xdr:row>
      <xdr:rowOff>85725</xdr:rowOff>
    </xdr:from>
    <xdr:to>
      <xdr:col>2</xdr:col>
      <xdr:colOff>333375</xdr:colOff>
      <xdr:row>615</xdr:row>
      <xdr:rowOff>742950</xdr:rowOff>
    </xdr:to>
    <xdr:pic>
      <xdr:nvPicPr>
        <xdr:cNvPr id="2130" name="Picture 82" descr="RUTA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l="6676" t="20767" r="7431" b="23708"/>
        <a:stretch>
          <a:fillRect/>
        </a:stretch>
      </xdr:blipFill>
      <xdr:spPr bwMode="auto">
        <a:xfrm>
          <a:off x="866775" y="110070900"/>
          <a:ext cx="3095625" cy="281940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638175</xdr:colOff>
      <xdr:row>665</xdr:row>
      <xdr:rowOff>85725</xdr:rowOff>
    </xdr:from>
    <xdr:to>
      <xdr:col>1</xdr:col>
      <xdr:colOff>1819275</xdr:colOff>
      <xdr:row>681</xdr:row>
      <xdr:rowOff>47625</xdr:rowOff>
    </xdr:to>
    <xdr:pic>
      <xdr:nvPicPr>
        <xdr:cNvPr id="2131" name="Picture 83" descr="RUTA2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l="7683" t="13368" r="8186" b="22589"/>
        <a:stretch>
          <a:fillRect/>
        </a:stretch>
      </xdr:blipFill>
      <xdr:spPr bwMode="auto">
        <a:xfrm>
          <a:off x="638175" y="122510550"/>
          <a:ext cx="2971800" cy="320040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866775</xdr:colOff>
      <xdr:row>621</xdr:row>
      <xdr:rowOff>104775</xdr:rowOff>
    </xdr:from>
    <xdr:to>
      <xdr:col>1</xdr:col>
      <xdr:colOff>1028700</xdr:colOff>
      <xdr:row>634</xdr:row>
      <xdr:rowOff>66675</xdr:rowOff>
    </xdr:to>
    <xdr:pic>
      <xdr:nvPicPr>
        <xdr:cNvPr id="2132" name="Picture 84" descr="RUTA2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l="6432" t="19818" r="11897" b="12529"/>
        <a:stretch>
          <a:fillRect/>
        </a:stretch>
      </xdr:blipFill>
      <xdr:spPr bwMode="auto">
        <a:xfrm>
          <a:off x="866775" y="114042825"/>
          <a:ext cx="1952625" cy="228600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600075</xdr:colOff>
      <xdr:row>642</xdr:row>
      <xdr:rowOff>104775</xdr:rowOff>
    </xdr:from>
    <xdr:to>
      <xdr:col>1</xdr:col>
      <xdr:colOff>1514475</xdr:colOff>
      <xdr:row>654</xdr:row>
      <xdr:rowOff>57150</xdr:rowOff>
    </xdr:to>
    <xdr:pic>
      <xdr:nvPicPr>
        <xdr:cNvPr id="2133" name="Picture 85" descr="RUTA2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l="7683" t="24687" r="7935" b="23708"/>
        <a:stretch>
          <a:fillRect/>
        </a:stretch>
      </xdr:blipFill>
      <xdr:spPr bwMode="auto">
        <a:xfrm>
          <a:off x="600075" y="117929025"/>
          <a:ext cx="2705100" cy="2352675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695325</xdr:colOff>
      <xdr:row>693</xdr:row>
      <xdr:rowOff>28575</xdr:rowOff>
    </xdr:from>
    <xdr:to>
      <xdr:col>1</xdr:col>
      <xdr:colOff>1790700</xdr:colOff>
      <xdr:row>707</xdr:row>
      <xdr:rowOff>123825</xdr:rowOff>
    </xdr:to>
    <xdr:pic>
      <xdr:nvPicPr>
        <xdr:cNvPr id="2134" name="Picture 86" descr="RUTA2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 l="8791" t="18288" r="9891" b="23152"/>
        <a:stretch>
          <a:fillRect/>
        </a:stretch>
      </xdr:blipFill>
      <xdr:spPr bwMode="auto">
        <a:xfrm>
          <a:off x="695325" y="127749300"/>
          <a:ext cx="2886075" cy="2924175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790575</xdr:colOff>
      <xdr:row>714</xdr:row>
      <xdr:rowOff>76200</xdr:rowOff>
    </xdr:from>
    <xdr:to>
      <xdr:col>1</xdr:col>
      <xdr:colOff>1447800</xdr:colOff>
      <xdr:row>727</xdr:row>
      <xdr:rowOff>28575</xdr:rowOff>
    </xdr:to>
    <xdr:pic>
      <xdr:nvPicPr>
        <xdr:cNvPr id="2135" name="Picture 87" descr="RUTA2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 l="15727" t="26740" r="9445" b="24153"/>
        <a:stretch>
          <a:fillRect/>
        </a:stretch>
      </xdr:blipFill>
      <xdr:spPr bwMode="auto">
        <a:xfrm>
          <a:off x="790575" y="132006975"/>
          <a:ext cx="2447925" cy="2276475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752475</xdr:colOff>
      <xdr:row>735</xdr:row>
      <xdr:rowOff>66675</xdr:rowOff>
    </xdr:from>
    <xdr:to>
      <xdr:col>2</xdr:col>
      <xdr:colOff>28575</xdr:colOff>
      <xdr:row>746</xdr:row>
      <xdr:rowOff>114300</xdr:rowOff>
    </xdr:to>
    <xdr:pic>
      <xdr:nvPicPr>
        <xdr:cNvPr id="2481" name="Picture 88" descr="RUTA2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l="6676" t="29857" r="7556" b="27451"/>
        <a:stretch>
          <a:fillRect/>
        </a:stretch>
      </xdr:blipFill>
      <xdr:spPr bwMode="auto">
        <a:xfrm rot="10800000" flipH="1" flipV="1">
          <a:off x="752475" y="135731250"/>
          <a:ext cx="2905125" cy="203835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753</xdr:row>
      <xdr:rowOff>85725</xdr:rowOff>
    </xdr:from>
    <xdr:to>
      <xdr:col>1</xdr:col>
      <xdr:colOff>1819275</xdr:colOff>
      <xdr:row>766</xdr:row>
      <xdr:rowOff>142875</xdr:rowOff>
    </xdr:to>
    <xdr:pic>
      <xdr:nvPicPr>
        <xdr:cNvPr id="2137" name="Picture 89" descr="RUTA2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l="15239" t="30035" r="13728" b="31264"/>
        <a:stretch>
          <a:fillRect/>
        </a:stretch>
      </xdr:blipFill>
      <xdr:spPr bwMode="auto">
        <a:xfrm>
          <a:off x="523875" y="138979275"/>
          <a:ext cx="3086100" cy="238125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752475</xdr:colOff>
      <xdr:row>774</xdr:row>
      <xdr:rowOff>9525</xdr:rowOff>
    </xdr:from>
    <xdr:to>
      <xdr:col>1</xdr:col>
      <xdr:colOff>1790700</xdr:colOff>
      <xdr:row>789</xdr:row>
      <xdr:rowOff>152400</xdr:rowOff>
    </xdr:to>
    <xdr:pic>
      <xdr:nvPicPr>
        <xdr:cNvPr id="2483" name="Picture 90" descr="RUTA2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12595" t="23708" r="13350" b="24689"/>
        <a:stretch>
          <a:fillRect/>
        </a:stretch>
      </xdr:blipFill>
      <xdr:spPr bwMode="auto">
        <a:xfrm>
          <a:off x="752475" y="142694025"/>
          <a:ext cx="2828925" cy="278130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800100</xdr:colOff>
      <xdr:row>800</xdr:row>
      <xdr:rowOff>161925</xdr:rowOff>
    </xdr:from>
    <xdr:to>
      <xdr:col>1</xdr:col>
      <xdr:colOff>1819275</xdr:colOff>
      <xdr:row>815</xdr:row>
      <xdr:rowOff>104775</xdr:rowOff>
    </xdr:to>
    <xdr:pic>
      <xdr:nvPicPr>
        <xdr:cNvPr id="2484" name="Picture 91" descr="RUTA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 l="10918" t="8260" r="8188" b="11775"/>
        <a:stretch>
          <a:fillRect/>
        </a:stretch>
      </xdr:blipFill>
      <xdr:spPr bwMode="auto">
        <a:xfrm>
          <a:off x="800100" y="147370800"/>
          <a:ext cx="2809875" cy="259080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824</xdr:row>
      <xdr:rowOff>123825</xdr:rowOff>
    </xdr:from>
    <xdr:to>
      <xdr:col>1</xdr:col>
      <xdr:colOff>1828800</xdr:colOff>
      <xdr:row>838</xdr:row>
      <xdr:rowOff>152400</xdr:rowOff>
    </xdr:to>
    <xdr:pic>
      <xdr:nvPicPr>
        <xdr:cNvPr id="2140" name="Picture 92" descr="RUTA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 l="5847" t="26653" r="8188" b="24173"/>
        <a:stretch>
          <a:fillRect/>
        </a:stretch>
      </xdr:blipFill>
      <xdr:spPr bwMode="auto">
        <a:xfrm>
          <a:off x="523875" y="151542750"/>
          <a:ext cx="3095625" cy="251460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923925</xdr:colOff>
      <xdr:row>847</xdr:row>
      <xdr:rowOff>104775</xdr:rowOff>
    </xdr:from>
    <xdr:to>
      <xdr:col>1</xdr:col>
      <xdr:colOff>1495425</xdr:colOff>
      <xdr:row>861</xdr:row>
      <xdr:rowOff>28575</xdr:rowOff>
    </xdr:to>
    <xdr:pic>
      <xdr:nvPicPr>
        <xdr:cNvPr id="2142" name="Picture 94" descr="RUTA3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 l="6676" t="21213" r="7935" b="17201"/>
        <a:stretch>
          <a:fillRect/>
        </a:stretch>
      </xdr:blipFill>
      <xdr:spPr bwMode="auto">
        <a:xfrm>
          <a:off x="923925" y="155571825"/>
          <a:ext cx="2362200" cy="2409825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876300</xdr:colOff>
      <xdr:row>866</xdr:row>
      <xdr:rowOff>57150</xdr:rowOff>
    </xdr:from>
    <xdr:to>
      <xdr:col>1</xdr:col>
      <xdr:colOff>1828800</xdr:colOff>
      <xdr:row>881</xdr:row>
      <xdr:rowOff>142875</xdr:rowOff>
    </xdr:to>
    <xdr:pic>
      <xdr:nvPicPr>
        <xdr:cNvPr id="2143" name="Picture 95" descr="RUTA3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l="8060" t="28699" r="11209" b="13992"/>
        <a:stretch>
          <a:fillRect/>
        </a:stretch>
      </xdr:blipFill>
      <xdr:spPr bwMode="auto">
        <a:xfrm>
          <a:off x="876300" y="159238950"/>
          <a:ext cx="2743200" cy="272415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1247775</xdr:colOff>
      <xdr:row>891</xdr:row>
      <xdr:rowOff>66675</xdr:rowOff>
    </xdr:from>
    <xdr:to>
      <xdr:col>2</xdr:col>
      <xdr:colOff>47625</xdr:colOff>
      <xdr:row>902</xdr:row>
      <xdr:rowOff>219075</xdr:rowOff>
    </xdr:to>
    <xdr:pic>
      <xdr:nvPicPr>
        <xdr:cNvPr id="2144" name="Picture 96" descr="RUTA35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 l="11082" t="28075" r="13098" b="24332"/>
        <a:stretch>
          <a:fillRect/>
        </a:stretch>
      </xdr:blipFill>
      <xdr:spPr bwMode="auto">
        <a:xfrm>
          <a:off x="1247775" y="163610925"/>
          <a:ext cx="2428875" cy="215265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1476375</xdr:colOff>
      <xdr:row>908</xdr:row>
      <xdr:rowOff>66675</xdr:rowOff>
    </xdr:from>
    <xdr:to>
      <xdr:col>2</xdr:col>
      <xdr:colOff>47625</xdr:colOff>
      <xdr:row>924</xdr:row>
      <xdr:rowOff>219075</xdr:rowOff>
    </xdr:to>
    <xdr:pic>
      <xdr:nvPicPr>
        <xdr:cNvPr id="2145" name="Picture 97" descr="RUTA3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 l="12971" t="10072" r="8565" b="14883"/>
        <a:stretch>
          <a:fillRect/>
        </a:stretch>
      </xdr:blipFill>
      <xdr:spPr bwMode="auto">
        <a:xfrm>
          <a:off x="1476375" y="167259000"/>
          <a:ext cx="2200275" cy="2962275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1209675</xdr:colOff>
      <xdr:row>928</xdr:row>
      <xdr:rowOff>104775</xdr:rowOff>
    </xdr:from>
    <xdr:to>
      <xdr:col>1</xdr:col>
      <xdr:colOff>1714500</xdr:colOff>
      <xdr:row>941</xdr:row>
      <xdr:rowOff>0</xdr:rowOff>
    </xdr:to>
    <xdr:pic>
      <xdr:nvPicPr>
        <xdr:cNvPr id="2146" name="Picture 98" descr="RUTA37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 l="23174" t="34305" r="17758" b="25311"/>
        <a:stretch>
          <a:fillRect/>
        </a:stretch>
      </xdr:blipFill>
      <xdr:spPr bwMode="auto">
        <a:xfrm>
          <a:off x="1209675" y="171450000"/>
          <a:ext cx="2295525" cy="2219325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904875</xdr:colOff>
      <xdr:row>947</xdr:row>
      <xdr:rowOff>47625</xdr:rowOff>
    </xdr:from>
    <xdr:to>
      <xdr:col>1</xdr:col>
      <xdr:colOff>1752600</xdr:colOff>
      <xdr:row>956</xdr:row>
      <xdr:rowOff>123825</xdr:rowOff>
    </xdr:to>
    <xdr:pic>
      <xdr:nvPicPr>
        <xdr:cNvPr id="2147" name="Picture 99" descr="RUTA38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 l="15491" t="22995" r="10075" b="42068"/>
        <a:stretch>
          <a:fillRect/>
        </a:stretch>
      </xdr:blipFill>
      <xdr:spPr bwMode="auto">
        <a:xfrm>
          <a:off x="904875" y="174802800"/>
          <a:ext cx="2638425" cy="1743075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685800</xdr:colOff>
      <xdr:row>966</xdr:row>
      <xdr:rowOff>28575</xdr:rowOff>
    </xdr:from>
    <xdr:to>
      <xdr:col>1</xdr:col>
      <xdr:colOff>1600200</xdr:colOff>
      <xdr:row>977</xdr:row>
      <xdr:rowOff>38100</xdr:rowOff>
    </xdr:to>
    <xdr:pic>
      <xdr:nvPicPr>
        <xdr:cNvPr id="2148" name="Picture 100" descr="RUTA39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 l="8061" t="33244" r="8060" b="22995"/>
        <a:stretch>
          <a:fillRect/>
        </a:stretch>
      </xdr:blipFill>
      <xdr:spPr bwMode="auto">
        <a:xfrm>
          <a:off x="685800" y="178412775"/>
          <a:ext cx="2705100" cy="200025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 fLocksWithSheet="0"/>
  </xdr:twoCellAnchor>
  <xdr:twoCellAnchor>
    <xdr:from>
      <xdr:col>0</xdr:col>
      <xdr:colOff>1095375</xdr:colOff>
      <xdr:row>2</xdr:row>
      <xdr:rowOff>28575</xdr:rowOff>
    </xdr:from>
    <xdr:to>
      <xdr:col>4</xdr:col>
      <xdr:colOff>990600</xdr:colOff>
      <xdr:row>3</xdr:row>
      <xdr:rowOff>57150</xdr:rowOff>
    </xdr:to>
    <xdr:sp macro="" textlink="">
      <xdr:nvSpPr>
        <xdr:cNvPr id="2167" name="WordArt 119"/>
        <xdr:cNvSpPr>
          <a:spLocks noChangeArrowheads="1" noChangeShapeType="1" noTextEdit="1"/>
        </xdr:cNvSpPr>
      </xdr:nvSpPr>
      <xdr:spPr bwMode="auto">
        <a:xfrm>
          <a:off x="1095375" y="352425"/>
          <a:ext cx="5753100" cy="1905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72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333399"/>
                  </a:gs>
                  <a:gs pos="50000">
                    <a:srgbClr val="FFFF99"/>
                  </a:gs>
                  <a:gs pos="100000">
                    <a:srgbClr val="333399"/>
                  </a:gs>
                </a:gsLst>
                <a:lin ang="189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ADMINISTRADORA BOLIVIANA DE CARRETERAS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66675</xdr:rowOff>
    </xdr:from>
    <xdr:to>
      <xdr:col>0</xdr:col>
      <xdr:colOff>790575</xdr:colOff>
      <xdr:row>5</xdr:row>
      <xdr:rowOff>28575</xdr:rowOff>
    </xdr:to>
    <xdr:pic>
      <xdr:nvPicPr>
        <xdr:cNvPr id="2494" name="Picture 120" descr="Logo ABC color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5725" y="66675"/>
          <a:ext cx="7048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1181100</xdr:colOff>
      <xdr:row>1061</xdr:row>
      <xdr:rowOff>104775</xdr:rowOff>
    </xdr:from>
    <xdr:to>
      <xdr:col>1</xdr:col>
      <xdr:colOff>1285875</xdr:colOff>
      <xdr:row>1073</xdr:row>
      <xdr:rowOff>104775</xdr:rowOff>
    </xdr:to>
    <xdr:pic>
      <xdr:nvPicPr>
        <xdr:cNvPr id="2171" name="Picture 123" descr="4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 l="7486" t="6439" r="8556" b="25758"/>
        <a:stretch>
          <a:fillRect/>
        </a:stretch>
      </xdr:blipFill>
      <xdr:spPr bwMode="auto">
        <a:xfrm>
          <a:off x="1181100" y="196805550"/>
          <a:ext cx="1895475" cy="2162175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1019175</xdr:colOff>
      <xdr:row>985</xdr:row>
      <xdr:rowOff>104775</xdr:rowOff>
    </xdr:from>
    <xdr:to>
      <xdr:col>1</xdr:col>
      <xdr:colOff>1476375</xdr:colOff>
      <xdr:row>996</xdr:row>
      <xdr:rowOff>47625</xdr:rowOff>
    </xdr:to>
    <xdr:pic>
      <xdr:nvPicPr>
        <xdr:cNvPr id="2172" name="Picture 124" descr="RUTA40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19175" y="182156100"/>
          <a:ext cx="2247900" cy="194310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1057275</xdr:colOff>
      <xdr:row>1002</xdr:row>
      <xdr:rowOff>38100</xdr:rowOff>
    </xdr:from>
    <xdr:to>
      <xdr:col>1</xdr:col>
      <xdr:colOff>1647825</xdr:colOff>
      <xdr:row>1013</xdr:row>
      <xdr:rowOff>28575</xdr:rowOff>
    </xdr:to>
    <xdr:pic>
      <xdr:nvPicPr>
        <xdr:cNvPr id="2173" name="Picture 125" descr="RUTA41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57275" y="185889900"/>
          <a:ext cx="2381250" cy="198120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1133475</xdr:colOff>
      <xdr:row>1022</xdr:row>
      <xdr:rowOff>0</xdr:rowOff>
    </xdr:from>
    <xdr:to>
      <xdr:col>1</xdr:col>
      <xdr:colOff>1514475</xdr:colOff>
      <xdr:row>1031</xdr:row>
      <xdr:rowOff>123825</xdr:rowOff>
    </xdr:to>
    <xdr:pic>
      <xdr:nvPicPr>
        <xdr:cNvPr id="2174" name="Picture 126" descr="RUTA 42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 l="6630" t="33594" r="10497" b="17969"/>
        <a:stretch>
          <a:fillRect/>
        </a:stretch>
      </xdr:blipFill>
      <xdr:spPr bwMode="auto">
        <a:xfrm>
          <a:off x="1133475" y="189747525"/>
          <a:ext cx="2171700" cy="179070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1133475</xdr:colOff>
      <xdr:row>1043</xdr:row>
      <xdr:rowOff>123825</xdr:rowOff>
    </xdr:from>
    <xdr:to>
      <xdr:col>1</xdr:col>
      <xdr:colOff>1638300</xdr:colOff>
      <xdr:row>1053</xdr:row>
      <xdr:rowOff>114300</xdr:rowOff>
    </xdr:to>
    <xdr:pic>
      <xdr:nvPicPr>
        <xdr:cNvPr id="2175" name="Picture 127" descr="43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 l="6201" t="22528" r="8527" b="29671"/>
        <a:stretch>
          <a:fillRect/>
        </a:stretch>
      </xdr:blipFill>
      <xdr:spPr bwMode="auto">
        <a:xfrm>
          <a:off x="1133475" y="193595625"/>
          <a:ext cx="2295525" cy="1819275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  <xdr:twoCellAnchor editAs="oneCell">
    <xdr:from>
      <xdr:col>0</xdr:col>
      <xdr:colOff>1076325</xdr:colOff>
      <xdr:row>1084</xdr:row>
      <xdr:rowOff>123825</xdr:rowOff>
    </xdr:from>
    <xdr:to>
      <xdr:col>1</xdr:col>
      <xdr:colOff>1257300</xdr:colOff>
      <xdr:row>1098</xdr:row>
      <xdr:rowOff>0</xdr:rowOff>
    </xdr:to>
    <xdr:pic>
      <xdr:nvPicPr>
        <xdr:cNvPr id="2176" name="Picture 128" descr="RUTA 4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 l="6071" t="13132" r="11072" b="17172"/>
        <a:stretch>
          <a:fillRect/>
        </a:stretch>
      </xdr:blipFill>
      <xdr:spPr bwMode="auto">
        <a:xfrm>
          <a:off x="1076325" y="200882250"/>
          <a:ext cx="1971675" cy="2352675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>
          <a:outerShdw dist="107763" dir="8100000" algn="ctr" rotWithShape="0">
            <a:srgbClr val="808080">
              <a:alpha val="5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962025</xdr:colOff>
      <xdr:row>2</xdr:row>
      <xdr:rowOff>104775</xdr:rowOff>
    </xdr:from>
    <xdr:to>
      <xdr:col>4</xdr:col>
      <xdr:colOff>628650</xdr:colOff>
      <xdr:row>3</xdr:row>
      <xdr:rowOff>133350</xdr:rowOff>
    </xdr:to>
    <xdr:sp macro="" textlink="">
      <xdr:nvSpPr>
        <xdr:cNvPr id="15369" name="WordArt 1033"/>
        <xdr:cNvSpPr>
          <a:spLocks noChangeArrowheads="1" noChangeShapeType="1" noTextEdit="1"/>
        </xdr:cNvSpPr>
      </xdr:nvSpPr>
      <xdr:spPr bwMode="auto">
        <a:xfrm>
          <a:off x="1381125" y="428625"/>
          <a:ext cx="5829300" cy="1905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72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333399"/>
                  </a:gs>
                  <a:gs pos="50000">
                    <a:srgbClr val="FFFF99"/>
                  </a:gs>
                  <a:gs pos="100000">
                    <a:srgbClr val="333399"/>
                  </a:gs>
                </a:gsLst>
                <a:lin ang="189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ADMINISTRADORA BOLIVIANA DE CARRETERAS</a:t>
          </a:r>
        </a:p>
      </xdr:txBody>
    </xdr:sp>
    <xdr:clientData/>
  </xdr:twoCellAnchor>
  <xdr:twoCellAnchor editAs="oneCell">
    <xdr:from>
      <xdr:col>0</xdr:col>
      <xdr:colOff>381000</xdr:colOff>
      <xdr:row>0</xdr:row>
      <xdr:rowOff>142875</xdr:rowOff>
    </xdr:from>
    <xdr:to>
      <xdr:col>1</xdr:col>
      <xdr:colOff>676275</xdr:colOff>
      <xdr:row>5</xdr:row>
      <xdr:rowOff>104775</xdr:rowOff>
    </xdr:to>
    <xdr:pic>
      <xdr:nvPicPr>
        <xdr:cNvPr id="15388" name="Picture 1034" descr="Logo ABC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142875"/>
          <a:ext cx="7143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24</xdr:row>
      <xdr:rowOff>142875</xdr:rowOff>
    </xdr:from>
    <xdr:to>
      <xdr:col>8</xdr:col>
      <xdr:colOff>114300</xdr:colOff>
      <xdr:row>35</xdr:row>
      <xdr:rowOff>66675</xdr:rowOff>
    </xdr:to>
    <xdr:graphicFrame macro="">
      <xdr:nvGraphicFramePr>
        <xdr:cNvPr id="1039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161925</xdr:colOff>
      <xdr:row>36</xdr:row>
      <xdr:rowOff>66675</xdr:rowOff>
    </xdr:from>
    <xdr:to>
      <xdr:col>8</xdr:col>
      <xdr:colOff>95250</xdr:colOff>
      <xdr:row>49</xdr:row>
      <xdr:rowOff>114300</xdr:rowOff>
    </xdr:to>
    <xdr:graphicFrame macro="">
      <xdr:nvGraphicFramePr>
        <xdr:cNvPr id="10392" name="Chart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790575</xdr:colOff>
      <xdr:row>2</xdr:row>
      <xdr:rowOff>9525</xdr:rowOff>
    </xdr:from>
    <xdr:to>
      <xdr:col>8</xdr:col>
      <xdr:colOff>104775</xdr:colOff>
      <xdr:row>3</xdr:row>
      <xdr:rowOff>85725</xdr:rowOff>
    </xdr:to>
    <xdr:sp macro="" textlink="">
      <xdr:nvSpPr>
        <xdr:cNvPr id="10365" name="WordArt 125"/>
        <xdr:cNvSpPr>
          <a:spLocks noChangeArrowheads="1" noChangeShapeType="1" noTextEdit="1"/>
        </xdr:cNvSpPr>
      </xdr:nvSpPr>
      <xdr:spPr bwMode="auto">
        <a:xfrm>
          <a:off x="790575" y="333375"/>
          <a:ext cx="5295900" cy="2381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720">
              <a:ln w="9525">
                <a:noFill/>
                <a:round/>
                <a:headEnd/>
                <a:tailEnd/>
              </a:ln>
              <a:solidFill>
                <a:srgbClr val="333333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ADMINISTRADORA BOLIVIANA DE CARRETERAS</a:t>
          </a:r>
        </a:p>
      </xdr:txBody>
    </xdr:sp>
    <xdr:clientData/>
  </xdr:twoCellAnchor>
  <xdr:twoCellAnchor editAs="oneCell">
    <xdr:from>
      <xdr:col>0</xdr:col>
      <xdr:colOff>66675</xdr:colOff>
      <xdr:row>0</xdr:row>
      <xdr:rowOff>142875</xdr:rowOff>
    </xdr:from>
    <xdr:to>
      <xdr:col>0</xdr:col>
      <xdr:colOff>676275</xdr:colOff>
      <xdr:row>5</xdr:row>
      <xdr:rowOff>0</xdr:rowOff>
    </xdr:to>
    <xdr:pic>
      <xdr:nvPicPr>
        <xdr:cNvPr id="10394" name="Picture 126" descr="Logo ABC colo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675" y="142875"/>
          <a:ext cx="6096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A8:G8"/>
  <sheetViews>
    <sheetView topLeftCell="B20" zoomScale="25" zoomScaleNormal="144" workbookViewId="0">
      <selection activeCell="K20" sqref="K20"/>
    </sheetView>
  </sheetViews>
  <sheetFormatPr baseColWidth="10" defaultColWidth="11.42578125" defaultRowHeight="12.75"/>
  <cols>
    <col min="8" max="8" width="13.7109375" customWidth="1"/>
  </cols>
  <sheetData>
    <row r="8" spans="1:7" ht="16.5">
      <c r="A8" s="540" t="s">
        <v>925</v>
      </c>
      <c r="B8" s="541"/>
      <c r="C8" s="541"/>
      <c r="D8" s="541"/>
      <c r="E8" s="541"/>
      <c r="F8" s="541"/>
      <c r="G8" s="541"/>
    </row>
  </sheetData>
  <mergeCells count="1">
    <mergeCell ref="A8:G8"/>
  </mergeCells>
  <phoneticPr fontId="5" type="noConversion"/>
  <pageMargins left="1.04" right="0.78740157480314965" top="0.27" bottom="0.38" header="0" footer="0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 enableFormatConditionsCalculation="0">
    <tabColor indexed="42"/>
  </sheetPr>
  <dimension ref="A1:I440"/>
  <sheetViews>
    <sheetView topLeftCell="A17" zoomScale="75" zoomScaleNormal="75" zoomScaleSheetLayoutView="75" workbookViewId="0">
      <selection activeCell="K61" sqref="K61"/>
    </sheetView>
  </sheetViews>
  <sheetFormatPr baseColWidth="10" defaultColWidth="11.42578125" defaultRowHeight="12.75"/>
  <cols>
    <col min="1" max="1" width="9.28515625" customWidth="1"/>
    <col min="2" max="2" width="31.5703125" bestFit="1" customWidth="1"/>
    <col min="3" max="3" width="10" hidden="1" customWidth="1"/>
    <col min="4" max="4" width="25.5703125" customWidth="1"/>
    <col min="5" max="5" width="14.28515625" customWidth="1"/>
    <col min="6" max="6" width="23.85546875" customWidth="1"/>
    <col min="7" max="7" width="13.85546875" customWidth="1"/>
    <col min="8" max="8" width="4.42578125" customWidth="1"/>
    <col min="9" max="9" width="7.42578125" customWidth="1"/>
  </cols>
  <sheetData>
    <row r="1" spans="1:9">
      <c r="A1" s="2"/>
      <c r="F1" s="6"/>
      <c r="G1" s="6"/>
    </row>
    <row r="2" spans="1:9">
      <c r="A2" s="7"/>
      <c r="B2" s="7"/>
      <c r="C2" s="7"/>
      <c r="D2" s="7"/>
      <c r="F2" s="542"/>
      <c r="G2" s="542"/>
    </row>
    <row r="5" spans="1:9" ht="15.75">
      <c r="A5" s="541" t="s">
        <v>925</v>
      </c>
      <c r="B5" s="541"/>
      <c r="C5" s="541"/>
      <c r="D5" s="541"/>
      <c r="E5" s="541"/>
      <c r="F5" s="541"/>
      <c r="G5" s="541"/>
    </row>
    <row r="7" spans="1:9" ht="20.25">
      <c r="A7" s="543" t="s">
        <v>1176</v>
      </c>
      <c r="B7" s="543"/>
      <c r="C7" s="543"/>
      <c r="D7" s="543"/>
      <c r="E7" s="543"/>
      <c r="F7" s="543"/>
      <c r="G7" s="543"/>
    </row>
    <row r="8" spans="1:9" ht="13.5" thickBot="1"/>
    <row r="9" spans="1:9" ht="18" customHeight="1" thickBot="1">
      <c r="A9" s="552" t="s">
        <v>859</v>
      </c>
      <c r="B9" s="555" t="s">
        <v>860</v>
      </c>
      <c r="C9" s="556"/>
      <c r="D9" s="557"/>
      <c r="E9" s="549" t="s">
        <v>844</v>
      </c>
      <c r="F9" s="488" t="s">
        <v>901</v>
      </c>
      <c r="G9" s="544" t="s">
        <v>287</v>
      </c>
    </row>
    <row r="10" spans="1:9" ht="18" customHeight="1">
      <c r="A10" s="553"/>
      <c r="B10" s="547" t="s">
        <v>1177</v>
      </c>
      <c r="C10" s="489"/>
      <c r="D10" s="547" t="s">
        <v>1178</v>
      </c>
      <c r="E10" s="550"/>
      <c r="F10" s="490" t="s">
        <v>899</v>
      </c>
      <c r="G10" s="545"/>
    </row>
    <row r="11" spans="1:9" ht="18" customHeight="1" thickBot="1">
      <c r="A11" s="554"/>
      <c r="B11" s="548"/>
      <c r="C11" s="491"/>
      <c r="D11" s="548"/>
      <c r="E11" s="551"/>
      <c r="F11" s="492" t="s">
        <v>288</v>
      </c>
      <c r="G11" s="546"/>
    </row>
    <row r="12" spans="1:9" s="5" customFormat="1" ht="17.100000000000001" customHeight="1">
      <c r="A12" s="510">
        <v>1</v>
      </c>
      <c r="B12" s="25" t="s">
        <v>858</v>
      </c>
      <c r="C12" s="25"/>
      <c r="D12" s="511" t="s">
        <v>846</v>
      </c>
      <c r="E12" s="512">
        <f>'1-45'!E49</f>
        <v>1214.64168099582</v>
      </c>
      <c r="F12" s="513" t="s">
        <v>900</v>
      </c>
      <c r="G12" s="514">
        <v>36038</v>
      </c>
      <c r="I12" s="75"/>
    </row>
    <row r="13" spans="1:9" s="5" customFormat="1" ht="17.100000000000001" customHeight="1">
      <c r="A13" s="135">
        <v>2</v>
      </c>
      <c r="B13" s="26" t="s">
        <v>619</v>
      </c>
      <c r="C13" s="26"/>
      <c r="D13" s="26" t="s">
        <v>78</v>
      </c>
      <c r="E13" s="446">
        <f>'1-45'!E77</f>
        <v>155.11797823069401</v>
      </c>
      <c r="F13" s="136" t="s">
        <v>900</v>
      </c>
      <c r="G13" s="137">
        <v>36038</v>
      </c>
      <c r="I13" s="75"/>
    </row>
    <row r="14" spans="1:9" s="5" customFormat="1" ht="17.100000000000001" customHeight="1">
      <c r="A14" s="135">
        <v>3</v>
      </c>
      <c r="B14" s="27" t="s">
        <v>89</v>
      </c>
      <c r="C14" s="27"/>
      <c r="D14" s="27" t="s">
        <v>90</v>
      </c>
      <c r="E14" s="446">
        <f>'1-45'!E105</f>
        <v>601.73267688655983</v>
      </c>
      <c r="F14" s="136" t="s">
        <v>900</v>
      </c>
      <c r="G14" s="137">
        <v>36038</v>
      </c>
      <c r="I14" s="75"/>
    </row>
    <row r="15" spans="1:9" s="5" customFormat="1" ht="17.100000000000001" customHeight="1">
      <c r="A15" s="135">
        <v>4</v>
      </c>
      <c r="B15" s="138" t="s">
        <v>861</v>
      </c>
      <c r="C15" s="138"/>
      <c r="D15" s="138" t="s">
        <v>847</v>
      </c>
      <c r="E15" s="447">
        <f>'1-45'!E155</f>
        <v>1657.0047741850001</v>
      </c>
      <c r="F15" s="136" t="s">
        <v>900</v>
      </c>
      <c r="G15" s="137">
        <v>36038</v>
      </c>
      <c r="I15" s="75"/>
    </row>
    <row r="16" spans="1:9" s="5" customFormat="1" ht="17.100000000000001" customHeight="1">
      <c r="A16" s="135">
        <v>5</v>
      </c>
      <c r="B16" s="138" t="s">
        <v>862</v>
      </c>
      <c r="C16" s="138"/>
      <c r="D16" s="138" t="s">
        <v>848</v>
      </c>
      <c r="E16" s="447">
        <f>'1-45'!E187</f>
        <v>898.13700000000017</v>
      </c>
      <c r="F16" s="136" t="s">
        <v>900</v>
      </c>
      <c r="G16" s="137">
        <v>36038</v>
      </c>
      <c r="I16" s="75"/>
    </row>
    <row r="17" spans="1:9" s="5" customFormat="1" ht="17.100000000000001" customHeight="1">
      <c r="A17" s="135">
        <v>6</v>
      </c>
      <c r="B17" s="138" t="s">
        <v>863</v>
      </c>
      <c r="C17" s="138"/>
      <c r="D17" s="138" t="s">
        <v>888</v>
      </c>
      <c r="E17" s="447">
        <f>SUM('1-45'!C200:C210)</f>
        <v>638.27800000000002</v>
      </c>
      <c r="F17" s="136" t="s">
        <v>900</v>
      </c>
      <c r="G17" s="137">
        <v>36038</v>
      </c>
      <c r="I17" s="75"/>
    </row>
    <row r="18" spans="1:9" s="5" customFormat="1" ht="17.100000000000001" customHeight="1">
      <c r="A18" s="135">
        <v>6</v>
      </c>
      <c r="B18" s="138" t="s">
        <v>888</v>
      </c>
      <c r="C18" s="138"/>
      <c r="D18" s="138" t="s">
        <v>896</v>
      </c>
      <c r="E18" s="447">
        <f>SUM('1-45'!C211:C217)</f>
        <v>338.07699999999994</v>
      </c>
      <c r="F18" s="139" t="s">
        <v>897</v>
      </c>
      <c r="G18" s="137">
        <v>37034</v>
      </c>
      <c r="I18" s="75"/>
    </row>
    <row r="19" spans="1:9" s="5" customFormat="1" ht="17.100000000000001" customHeight="1">
      <c r="A19" s="135">
        <v>7</v>
      </c>
      <c r="B19" s="140" t="s">
        <v>849</v>
      </c>
      <c r="C19" s="140"/>
      <c r="D19" s="140" t="s">
        <v>864</v>
      </c>
      <c r="E19" s="447">
        <f>'1-45'!E254</f>
        <v>487.86620535000003</v>
      </c>
      <c r="F19" s="136" t="s">
        <v>900</v>
      </c>
      <c r="G19" s="137">
        <v>36038</v>
      </c>
      <c r="I19" s="75"/>
    </row>
    <row r="20" spans="1:9" s="5" customFormat="1" ht="17.100000000000001" customHeight="1">
      <c r="A20" s="135">
        <v>8</v>
      </c>
      <c r="B20" s="140" t="s">
        <v>850</v>
      </c>
      <c r="C20" s="140"/>
      <c r="D20" s="140" t="s">
        <v>865</v>
      </c>
      <c r="E20" s="447">
        <f>'1-45'!E274</f>
        <v>695.62</v>
      </c>
      <c r="F20" s="136" t="s">
        <v>900</v>
      </c>
      <c r="G20" s="137">
        <v>36038</v>
      </c>
      <c r="I20" s="75"/>
    </row>
    <row r="21" spans="1:9" ht="17.100000000000001" customHeight="1">
      <c r="A21" s="135">
        <v>9</v>
      </c>
      <c r="B21" s="140" t="s">
        <v>851</v>
      </c>
      <c r="C21" s="140"/>
      <c r="D21" s="140" t="s">
        <v>852</v>
      </c>
      <c r="E21" s="447">
        <f>SUM('1-45'!C287:C305)</f>
        <v>927.83189156626497</v>
      </c>
      <c r="F21" s="136" t="s">
        <v>900</v>
      </c>
      <c r="G21" s="137">
        <v>36038</v>
      </c>
      <c r="I21" s="74"/>
    </row>
    <row r="22" spans="1:9" ht="17.100000000000001" customHeight="1">
      <c r="A22" s="135">
        <v>9</v>
      </c>
      <c r="B22" s="140" t="s">
        <v>852</v>
      </c>
      <c r="C22" s="140"/>
      <c r="D22" s="140" t="s">
        <v>922</v>
      </c>
      <c r="E22" s="447">
        <f>+'1-45'!C306+'1-45'!C307+'1-45'!C308+'1-45'!C309+'1-45'!C310+'1-45'!C312+'1-45'!C313+'1-45'!C314+'1-45'!C315+'1-45'!C316</f>
        <v>617.88699999999994</v>
      </c>
      <c r="F22" s="136" t="s">
        <v>913</v>
      </c>
      <c r="G22" s="137">
        <v>37973</v>
      </c>
      <c r="I22" s="74"/>
    </row>
    <row r="23" spans="1:9" ht="17.100000000000001" customHeight="1">
      <c r="A23" s="135">
        <v>9</v>
      </c>
      <c r="B23" s="140" t="s">
        <v>923</v>
      </c>
      <c r="C23" s="140"/>
      <c r="D23" s="140" t="s">
        <v>912</v>
      </c>
      <c r="E23" s="447">
        <f>+'1-45'!C311</f>
        <v>85</v>
      </c>
      <c r="F23" s="136" t="s">
        <v>913</v>
      </c>
      <c r="G23" s="137">
        <v>37973</v>
      </c>
      <c r="I23" s="74"/>
    </row>
    <row r="24" spans="1:9" ht="17.100000000000001" customHeight="1">
      <c r="A24" s="135">
        <v>10</v>
      </c>
      <c r="B24" s="140" t="s">
        <v>853</v>
      </c>
      <c r="C24" s="140"/>
      <c r="D24" s="140" t="s">
        <v>891</v>
      </c>
      <c r="E24" s="447">
        <f>SUM('..'!H389:H411)</f>
        <v>648.66300000000001</v>
      </c>
      <c r="F24" s="136" t="s">
        <v>900</v>
      </c>
      <c r="G24" s="141">
        <v>36038</v>
      </c>
      <c r="I24" s="74"/>
    </row>
    <row r="25" spans="1:9" ht="17.100000000000001" customHeight="1">
      <c r="A25" s="135">
        <v>10</v>
      </c>
      <c r="B25" s="140" t="s">
        <v>891</v>
      </c>
      <c r="C25" s="140"/>
      <c r="D25" s="140" t="s">
        <v>892</v>
      </c>
      <c r="E25" s="447">
        <f>SUM('..'!H412:H415)</f>
        <v>126.03</v>
      </c>
      <c r="F25" s="139" t="s">
        <v>893</v>
      </c>
      <c r="G25" s="141">
        <v>37456</v>
      </c>
      <c r="I25" s="74"/>
    </row>
    <row r="26" spans="1:9" ht="17.100000000000001" customHeight="1">
      <c r="A26" s="135">
        <v>11</v>
      </c>
      <c r="B26" s="140" t="s">
        <v>902</v>
      </c>
      <c r="C26" s="140"/>
      <c r="D26" s="140" t="s">
        <v>866</v>
      </c>
      <c r="E26" s="447">
        <f>'1-45'!D370</f>
        <v>243.23500000000001</v>
      </c>
      <c r="F26" s="136" t="s">
        <v>900</v>
      </c>
      <c r="G26" s="141">
        <v>36038</v>
      </c>
      <c r="I26" s="74"/>
    </row>
    <row r="27" spans="1:9" ht="17.100000000000001" customHeight="1">
      <c r="A27" s="135">
        <v>11</v>
      </c>
      <c r="B27" s="140" t="s">
        <v>886</v>
      </c>
      <c r="C27" s="140"/>
      <c r="D27" s="140" t="s">
        <v>887</v>
      </c>
      <c r="E27" s="447">
        <f>'1-45'!C371+'1-45'!C372</f>
        <v>127</v>
      </c>
      <c r="F27" s="139" t="s">
        <v>889</v>
      </c>
      <c r="G27" s="141">
        <v>36993</v>
      </c>
      <c r="I27" s="74"/>
    </row>
    <row r="28" spans="1:9" ht="17.100000000000001" customHeight="1">
      <c r="A28" s="135">
        <v>12</v>
      </c>
      <c r="B28" s="140" t="s">
        <v>855</v>
      </c>
      <c r="C28" s="140"/>
      <c r="D28" s="140" t="s">
        <v>867</v>
      </c>
      <c r="E28" s="447">
        <f>'1-45'!E399</f>
        <v>279.14999999999998</v>
      </c>
      <c r="F28" s="136" t="s">
        <v>900</v>
      </c>
      <c r="G28" s="141">
        <v>36038</v>
      </c>
      <c r="I28" s="74"/>
    </row>
    <row r="29" spans="1:9" ht="17.100000000000001" customHeight="1">
      <c r="A29" s="135">
        <v>13</v>
      </c>
      <c r="B29" s="140" t="s">
        <v>856</v>
      </c>
      <c r="C29" s="140"/>
      <c r="D29" s="140" t="s">
        <v>868</v>
      </c>
      <c r="E29" s="447">
        <f>'1-45'!E425</f>
        <v>370.29</v>
      </c>
      <c r="F29" s="136" t="s">
        <v>900</v>
      </c>
      <c r="G29" s="137">
        <v>36038</v>
      </c>
      <c r="I29" s="74"/>
    </row>
    <row r="30" spans="1:9" ht="17.100000000000001" customHeight="1">
      <c r="A30" s="135">
        <v>14</v>
      </c>
      <c r="B30" s="140" t="s">
        <v>883</v>
      </c>
      <c r="C30" s="140"/>
      <c r="D30" s="140" t="s">
        <v>879</v>
      </c>
      <c r="E30" s="447">
        <f>'1-45'!E449</f>
        <v>315.52</v>
      </c>
      <c r="F30" s="136" t="s">
        <v>900</v>
      </c>
      <c r="G30" s="137">
        <v>36038</v>
      </c>
      <c r="I30" s="74"/>
    </row>
    <row r="31" spans="1:9" ht="17.100000000000001" customHeight="1">
      <c r="A31" s="135">
        <v>15</v>
      </c>
      <c r="B31" s="140" t="s">
        <v>869</v>
      </c>
      <c r="C31" s="140"/>
      <c r="D31" s="140" t="s">
        <v>870</v>
      </c>
      <c r="E31" s="447">
        <f>'1-45'!E472</f>
        <v>26.63</v>
      </c>
      <c r="F31" s="136" t="s">
        <v>900</v>
      </c>
      <c r="G31" s="137">
        <v>36038</v>
      </c>
      <c r="I31" s="74"/>
    </row>
    <row r="32" spans="1:9" ht="17.100000000000001" customHeight="1">
      <c r="A32" s="135">
        <v>16</v>
      </c>
      <c r="B32" s="140" t="s">
        <v>904</v>
      </c>
      <c r="C32" s="140"/>
      <c r="D32" s="140" t="s">
        <v>884</v>
      </c>
      <c r="E32" s="447">
        <f>'1-45'!E508</f>
        <v>1035.76</v>
      </c>
      <c r="F32" s="136" t="s">
        <v>900</v>
      </c>
      <c r="G32" s="137">
        <v>36038</v>
      </c>
      <c r="I32" s="74"/>
    </row>
    <row r="33" spans="1:9" ht="17.100000000000001" customHeight="1">
      <c r="A33" s="135">
        <v>17</v>
      </c>
      <c r="B33" s="140" t="s">
        <v>871</v>
      </c>
      <c r="C33" s="140"/>
      <c r="D33" s="140" t="s">
        <v>857</v>
      </c>
      <c r="E33" s="447">
        <f>'1-45'!E530</f>
        <v>200</v>
      </c>
      <c r="F33" s="136" t="s">
        <v>900</v>
      </c>
      <c r="G33" s="137">
        <v>36038</v>
      </c>
      <c r="I33" s="74"/>
    </row>
    <row r="34" spans="1:9" ht="17.100000000000001" customHeight="1">
      <c r="A34" s="135">
        <v>18</v>
      </c>
      <c r="B34" s="140" t="s">
        <v>905</v>
      </c>
      <c r="C34" s="140"/>
      <c r="D34" s="140" t="s">
        <v>906</v>
      </c>
      <c r="E34" s="447">
        <f>'1-45'!E550</f>
        <v>76</v>
      </c>
      <c r="F34" s="139" t="s">
        <v>898</v>
      </c>
      <c r="G34" s="141">
        <v>36809</v>
      </c>
      <c r="I34" s="74"/>
    </row>
    <row r="35" spans="1:9" ht="17.100000000000001" customHeight="1">
      <c r="A35" s="135">
        <v>19</v>
      </c>
      <c r="B35" s="140" t="s">
        <v>907</v>
      </c>
      <c r="C35" s="140"/>
      <c r="D35" s="140" t="s">
        <v>872</v>
      </c>
      <c r="E35" s="447">
        <f>'1-45'!E570</f>
        <v>210.73</v>
      </c>
      <c r="F35" s="139" t="s">
        <v>895</v>
      </c>
      <c r="G35" s="141">
        <v>37026</v>
      </c>
      <c r="I35" s="74"/>
    </row>
    <row r="36" spans="1:9" ht="17.100000000000001" customHeight="1">
      <c r="A36" s="135">
        <v>20</v>
      </c>
      <c r="B36" s="140" t="s">
        <v>873</v>
      </c>
      <c r="C36" s="140"/>
      <c r="D36" s="140" t="s">
        <v>908</v>
      </c>
      <c r="E36" s="447">
        <f>'1-45'!E590</f>
        <v>81</v>
      </c>
      <c r="F36" s="139" t="s">
        <v>889</v>
      </c>
      <c r="G36" s="141">
        <v>36993</v>
      </c>
      <c r="I36" s="74"/>
    </row>
    <row r="37" spans="1:9" ht="17.100000000000001" customHeight="1">
      <c r="A37" s="135">
        <v>21</v>
      </c>
      <c r="B37" s="140" t="s">
        <v>874</v>
      </c>
      <c r="C37" s="140"/>
      <c r="D37" s="140" t="s">
        <v>911</v>
      </c>
      <c r="E37" s="447">
        <f>'1-45'!E610</f>
        <v>196.78</v>
      </c>
      <c r="F37" s="139" t="s">
        <v>889</v>
      </c>
      <c r="G37" s="141">
        <v>36993</v>
      </c>
      <c r="I37" s="74"/>
    </row>
    <row r="38" spans="1:9" ht="17.100000000000001" customHeight="1">
      <c r="A38" s="135">
        <v>22</v>
      </c>
      <c r="B38" s="140" t="s">
        <v>875</v>
      </c>
      <c r="C38" s="140"/>
      <c r="D38" s="140" t="s">
        <v>909</v>
      </c>
      <c r="E38" s="447">
        <f>'1-45'!E628</f>
        <v>249</v>
      </c>
      <c r="F38" s="139" t="s">
        <v>894</v>
      </c>
      <c r="G38" s="141">
        <v>36972</v>
      </c>
      <c r="I38" s="74"/>
    </row>
    <row r="39" spans="1:9" ht="17.100000000000001" customHeight="1">
      <c r="A39" s="142">
        <v>23</v>
      </c>
      <c r="B39" s="140" t="s">
        <v>878</v>
      </c>
      <c r="C39" s="140"/>
      <c r="D39" s="140" t="s">
        <v>910</v>
      </c>
      <c r="E39" s="447">
        <f>'1-45'!E649</f>
        <v>146.81</v>
      </c>
      <c r="F39" s="139" t="s">
        <v>885</v>
      </c>
      <c r="G39" s="137">
        <v>35979</v>
      </c>
      <c r="I39" s="74"/>
    </row>
    <row r="40" spans="1:9" ht="17.100000000000001" customHeight="1">
      <c r="A40" s="142">
        <v>24</v>
      </c>
      <c r="B40" s="140" t="s">
        <v>880</v>
      </c>
      <c r="C40" s="140"/>
      <c r="D40" s="140" t="s">
        <v>881</v>
      </c>
      <c r="E40" s="447">
        <f>'1-45'!E672</f>
        <v>260.14999999999998</v>
      </c>
      <c r="F40" s="139" t="s">
        <v>890</v>
      </c>
      <c r="G40" s="141">
        <v>37728</v>
      </c>
      <c r="I40" s="74"/>
    </row>
    <row r="41" spans="1:9" ht="17.100000000000001" customHeight="1">
      <c r="A41" s="142">
        <v>25</v>
      </c>
      <c r="B41" s="140" t="s">
        <v>916</v>
      </c>
      <c r="C41" s="140"/>
      <c r="D41" s="140" t="s">
        <v>1224</v>
      </c>
      <c r="E41" s="447">
        <f>'1-45'!E699</f>
        <v>481</v>
      </c>
      <c r="F41" s="139" t="s">
        <v>915</v>
      </c>
      <c r="G41" s="141">
        <v>38226</v>
      </c>
      <c r="I41" s="74"/>
    </row>
    <row r="42" spans="1:9" ht="17.100000000000001" customHeight="1">
      <c r="A42" s="142">
        <v>26</v>
      </c>
      <c r="B42" s="140" t="s">
        <v>917</v>
      </c>
      <c r="C42" s="140"/>
      <c r="D42" s="140" t="s">
        <v>918</v>
      </c>
      <c r="E42" s="515">
        <f>'1-45'!E721</f>
        <v>332.07</v>
      </c>
      <c r="F42" s="139" t="s">
        <v>919</v>
      </c>
      <c r="G42" s="141">
        <v>38226</v>
      </c>
      <c r="I42" s="74"/>
    </row>
    <row r="43" spans="1:9" ht="17.100000000000001" customHeight="1">
      <c r="A43" s="142">
        <v>27</v>
      </c>
      <c r="B43" s="140" t="s">
        <v>924</v>
      </c>
      <c r="C43" s="140"/>
      <c r="D43" s="140" t="s">
        <v>920</v>
      </c>
      <c r="E43" s="447">
        <f>'1-45'!E741</f>
        <v>150</v>
      </c>
      <c r="F43" s="139" t="s">
        <v>921</v>
      </c>
      <c r="G43" s="141">
        <v>38051</v>
      </c>
      <c r="I43" s="74"/>
    </row>
    <row r="44" spans="1:9" ht="17.25" customHeight="1">
      <c r="A44" s="142">
        <v>28</v>
      </c>
      <c r="B44" s="140" t="s">
        <v>958</v>
      </c>
      <c r="C44" s="140"/>
      <c r="D44" s="140" t="s">
        <v>1105</v>
      </c>
      <c r="E44" s="447">
        <f>'1-45'!E760</f>
        <v>165</v>
      </c>
      <c r="F44" s="139" t="s">
        <v>835</v>
      </c>
      <c r="G44" s="143">
        <v>38379</v>
      </c>
      <c r="I44" s="74"/>
    </row>
    <row r="45" spans="1:9" ht="17.100000000000001" customHeight="1">
      <c r="A45" s="144">
        <v>29</v>
      </c>
      <c r="B45" s="145" t="s">
        <v>1090</v>
      </c>
      <c r="C45" s="145"/>
      <c r="D45" s="145" t="s">
        <v>1061</v>
      </c>
      <c r="E45" s="448">
        <f>'1-45'!E780</f>
        <v>83</v>
      </c>
      <c r="F45" s="146" t="s">
        <v>1210</v>
      </c>
      <c r="G45" s="147">
        <v>38309</v>
      </c>
      <c r="I45" s="74"/>
    </row>
    <row r="46" spans="1:9" ht="17.100000000000001" customHeight="1">
      <c r="A46" s="148">
        <v>30</v>
      </c>
      <c r="B46" s="149" t="s">
        <v>1209</v>
      </c>
      <c r="C46" s="149"/>
      <c r="D46" s="149" t="s">
        <v>874</v>
      </c>
      <c r="E46" s="449">
        <f>'1-45'!E807</f>
        <v>203.73</v>
      </c>
      <c r="F46" s="150" t="s">
        <v>1211</v>
      </c>
      <c r="G46" s="151">
        <v>38380</v>
      </c>
      <c r="H46" s="4"/>
    </row>
    <row r="47" spans="1:9" ht="17.100000000000001" customHeight="1">
      <c r="A47" s="148">
        <v>31</v>
      </c>
      <c r="B47" s="149" t="s">
        <v>939</v>
      </c>
      <c r="C47" s="149"/>
      <c r="D47" s="149" t="s">
        <v>1336</v>
      </c>
      <c r="E47" s="449">
        <f>'1-45'!E831</f>
        <v>169</v>
      </c>
      <c r="F47" s="150" t="s">
        <v>1337</v>
      </c>
      <c r="G47" s="151">
        <v>38455</v>
      </c>
      <c r="H47" s="4"/>
    </row>
    <row r="48" spans="1:9" ht="17.100000000000001" customHeight="1">
      <c r="A48" s="148">
        <v>33</v>
      </c>
      <c r="B48" s="149" t="s">
        <v>840</v>
      </c>
      <c r="C48" s="149"/>
      <c r="D48" s="149" t="s">
        <v>846</v>
      </c>
      <c r="E48" s="449">
        <f>'1-45'!E854</f>
        <v>169.21</v>
      </c>
      <c r="F48" s="150" t="s">
        <v>806</v>
      </c>
      <c r="G48" s="151">
        <v>38502</v>
      </c>
      <c r="H48" s="4"/>
    </row>
    <row r="49" spans="1:8" ht="17.100000000000001" customHeight="1">
      <c r="A49" s="148">
        <v>34</v>
      </c>
      <c r="B49" s="149" t="s">
        <v>799</v>
      </c>
      <c r="C49" s="149"/>
      <c r="D49" s="149" t="s">
        <v>800</v>
      </c>
      <c r="E49" s="449">
        <f>'1-45'!E872</f>
        <v>190</v>
      </c>
      <c r="F49" s="150" t="s">
        <v>807</v>
      </c>
      <c r="G49" s="151">
        <v>38625</v>
      </c>
      <c r="H49" s="4"/>
    </row>
    <row r="50" spans="1:8" ht="17.100000000000001" customHeight="1">
      <c r="A50" s="148">
        <v>35</v>
      </c>
      <c r="B50" s="149" t="s">
        <v>1073</v>
      </c>
      <c r="C50" s="149"/>
      <c r="D50" s="149" t="s">
        <v>779</v>
      </c>
      <c r="E50" s="449">
        <f>'1-45'!E898</f>
        <v>122</v>
      </c>
      <c r="F50" s="150" t="s">
        <v>808</v>
      </c>
      <c r="G50" s="151">
        <v>38625</v>
      </c>
      <c r="H50" s="4"/>
    </row>
    <row r="51" spans="1:8" ht="17.100000000000001" customHeight="1">
      <c r="A51" s="148">
        <v>36</v>
      </c>
      <c r="B51" s="149" t="s">
        <v>780</v>
      </c>
      <c r="C51" s="149"/>
      <c r="D51" s="149" t="s">
        <v>1031</v>
      </c>
      <c r="E51" s="449">
        <f>'1-45'!E915</f>
        <v>224</v>
      </c>
      <c r="F51" s="150" t="s">
        <v>809</v>
      </c>
      <c r="G51" s="151">
        <v>38625</v>
      </c>
      <c r="H51" s="4"/>
    </row>
    <row r="52" spans="1:8" ht="17.100000000000001" customHeight="1">
      <c r="A52" s="148">
        <v>37</v>
      </c>
      <c r="B52" s="149" t="s">
        <v>783</v>
      </c>
      <c r="C52" s="149"/>
      <c r="D52" s="149" t="s">
        <v>775</v>
      </c>
      <c r="E52" s="449">
        <f>'1-45'!E935</f>
        <v>38</v>
      </c>
      <c r="F52" s="150" t="s">
        <v>810</v>
      </c>
      <c r="G52" s="151">
        <v>38625</v>
      </c>
      <c r="H52" s="4"/>
    </row>
    <row r="53" spans="1:8" ht="17.100000000000001" customHeight="1">
      <c r="A53" s="148">
        <v>38</v>
      </c>
      <c r="B53" s="149" t="s">
        <v>784</v>
      </c>
      <c r="C53" s="149"/>
      <c r="D53" s="149" t="s">
        <v>1055</v>
      </c>
      <c r="E53" s="449">
        <f>'1-45'!E953</f>
        <v>74</v>
      </c>
      <c r="F53" s="150" t="s">
        <v>811</v>
      </c>
      <c r="G53" s="151">
        <v>38625</v>
      </c>
      <c r="H53" s="4"/>
    </row>
    <row r="54" spans="1:8" ht="17.100000000000001" customHeight="1">
      <c r="A54" s="148">
        <v>39</v>
      </c>
      <c r="B54" s="149" t="s">
        <v>785</v>
      </c>
      <c r="C54" s="149"/>
      <c r="D54" s="149" t="s">
        <v>1136</v>
      </c>
      <c r="E54" s="449">
        <f>'1-45'!E972</f>
        <v>237</v>
      </c>
      <c r="F54" s="150" t="s">
        <v>812</v>
      </c>
      <c r="G54" s="151">
        <v>38625</v>
      </c>
      <c r="H54" s="4"/>
    </row>
    <row r="55" spans="1:8" ht="17.100000000000001" customHeight="1">
      <c r="A55" s="148">
        <v>40</v>
      </c>
      <c r="B55" s="149" t="s">
        <v>493</v>
      </c>
      <c r="C55" s="149"/>
      <c r="D55" s="149" t="s">
        <v>556</v>
      </c>
      <c r="E55" s="449">
        <f>'1-45'!E992</f>
        <v>54.483000000000004</v>
      </c>
      <c r="F55" s="150" t="s">
        <v>494</v>
      </c>
      <c r="G55" s="151">
        <v>38914</v>
      </c>
      <c r="H55" s="4"/>
    </row>
    <row r="56" spans="1:8" ht="17.100000000000001" customHeight="1">
      <c r="A56" s="148">
        <v>41</v>
      </c>
      <c r="B56" s="149" t="s">
        <v>557</v>
      </c>
      <c r="C56" s="149"/>
      <c r="D56" s="149" t="s">
        <v>558</v>
      </c>
      <c r="E56" s="449">
        <f>'1-45'!E1008</f>
        <v>25</v>
      </c>
      <c r="F56" s="150" t="s">
        <v>495</v>
      </c>
      <c r="G56" s="151">
        <v>38915</v>
      </c>
      <c r="H56" s="4"/>
    </row>
    <row r="57" spans="1:8" ht="17.100000000000001" customHeight="1">
      <c r="A57" s="148">
        <v>42</v>
      </c>
      <c r="B57" s="224" t="s">
        <v>358</v>
      </c>
      <c r="C57" s="149"/>
      <c r="D57" s="117" t="s">
        <v>359</v>
      </c>
      <c r="E57" s="449">
        <f>'1-45'!E1028</f>
        <v>25</v>
      </c>
      <c r="F57" s="150" t="s">
        <v>496</v>
      </c>
      <c r="G57" s="151">
        <v>38916</v>
      </c>
      <c r="H57" s="4"/>
    </row>
    <row r="58" spans="1:8" ht="17.100000000000001" customHeight="1">
      <c r="A58" s="225">
        <v>43</v>
      </c>
      <c r="B58" s="183" t="s">
        <v>1143</v>
      </c>
      <c r="C58" s="149"/>
      <c r="D58" s="118" t="s">
        <v>563</v>
      </c>
      <c r="E58" s="449">
        <f>'1-45'!E1049</f>
        <v>175.65699999999998</v>
      </c>
      <c r="F58" s="150" t="s">
        <v>497</v>
      </c>
      <c r="G58" s="151">
        <v>38917</v>
      </c>
      <c r="H58" s="4"/>
    </row>
    <row r="59" spans="1:8" ht="17.100000000000001" customHeight="1">
      <c r="A59" s="225">
        <v>44</v>
      </c>
      <c r="B59" s="224" t="s">
        <v>938</v>
      </c>
      <c r="C59" s="140"/>
      <c r="D59" s="26" t="s">
        <v>568</v>
      </c>
      <c r="E59" s="449">
        <f>'1-45'!E1068</f>
        <v>42.424999999999997</v>
      </c>
      <c r="F59" s="150" t="s">
        <v>498</v>
      </c>
      <c r="G59" s="151">
        <v>38758</v>
      </c>
      <c r="H59" s="4"/>
    </row>
    <row r="60" spans="1:8" ht="17.100000000000001" customHeight="1" thickBot="1">
      <c r="A60" s="152">
        <v>45</v>
      </c>
      <c r="B60" s="516" t="s">
        <v>569</v>
      </c>
      <c r="C60" s="237"/>
      <c r="D60" s="220" t="s">
        <v>571</v>
      </c>
      <c r="E60" s="517">
        <f>'1-45'!E1090</f>
        <v>92</v>
      </c>
      <c r="F60" s="153" t="s">
        <v>499</v>
      </c>
      <c r="G60" s="154">
        <v>38824</v>
      </c>
      <c r="H60" s="4"/>
    </row>
    <row r="61" spans="1:8" ht="13.5" thickBot="1">
      <c r="A61" s="1"/>
      <c r="B61" s="1"/>
      <c r="C61" s="1"/>
      <c r="D61" s="1"/>
      <c r="E61" s="21"/>
      <c r="F61" s="3"/>
    </row>
    <row r="62" spans="1:8">
      <c r="A62" s="471"/>
      <c r="B62" s="472"/>
      <c r="C62" s="472"/>
      <c r="D62" s="472"/>
      <c r="E62" s="473"/>
      <c r="F62" s="474"/>
      <c r="G62" s="475"/>
    </row>
    <row r="63" spans="1:8" ht="18.75">
      <c r="A63" s="476"/>
      <c r="B63" s="477"/>
      <c r="C63" s="478"/>
      <c r="D63" s="479" t="s">
        <v>351</v>
      </c>
      <c r="E63" s="480">
        <f>SUM(E12:E60)</f>
        <v>15962.517207214338</v>
      </c>
      <c r="F63" s="481"/>
      <c r="G63" s="482"/>
    </row>
    <row r="64" spans="1:8" ht="13.5" thickBot="1">
      <c r="A64" s="483"/>
      <c r="B64" s="484"/>
      <c r="C64" s="484"/>
      <c r="D64" s="484"/>
      <c r="E64" s="485"/>
      <c r="F64" s="486"/>
      <c r="G64" s="487"/>
    </row>
    <row r="65" spans="1:7">
      <c r="A65" s="1"/>
      <c r="B65" s="1"/>
      <c r="C65" s="1"/>
      <c r="D65" s="1"/>
      <c r="E65" s="3"/>
      <c r="F65" s="3"/>
    </row>
    <row r="66" spans="1:7">
      <c r="A66" s="2"/>
      <c r="B66" s="1"/>
      <c r="C66" s="1"/>
      <c r="D66" s="1"/>
      <c r="E66" s="3"/>
      <c r="F66" s="3"/>
      <c r="G66" s="24"/>
    </row>
    <row r="67" spans="1:7">
      <c r="A67" s="2"/>
      <c r="B67" s="1"/>
      <c r="C67" s="1"/>
      <c r="D67" s="1"/>
      <c r="E67" s="3"/>
      <c r="F67" s="3"/>
      <c r="G67" s="24"/>
    </row>
    <row r="68" spans="1:7">
      <c r="A68" s="2"/>
      <c r="E68" s="4"/>
      <c r="F68" s="4"/>
      <c r="G68" s="29"/>
    </row>
    <row r="69" spans="1:7">
      <c r="E69" s="4"/>
      <c r="F69" s="4"/>
      <c r="G69" s="29"/>
    </row>
    <row r="70" spans="1:7">
      <c r="E70" s="4"/>
      <c r="F70" s="4"/>
    </row>
    <row r="71" spans="1:7">
      <c r="E71" s="4"/>
      <c r="F71" s="4"/>
    </row>
    <row r="72" spans="1:7">
      <c r="E72" s="4"/>
      <c r="F72" s="4"/>
    </row>
    <row r="73" spans="1:7">
      <c r="E73" s="4"/>
    </row>
    <row r="74" spans="1:7">
      <c r="E74" s="4"/>
      <c r="F74" s="4"/>
    </row>
    <row r="75" spans="1:7">
      <c r="E75" s="4"/>
      <c r="F75" s="4"/>
    </row>
    <row r="76" spans="1:7">
      <c r="E76" s="4"/>
      <c r="F76" s="4"/>
    </row>
    <row r="77" spans="1:7">
      <c r="E77" s="4"/>
      <c r="F77" s="4"/>
    </row>
    <row r="78" spans="1:7">
      <c r="E78" s="4"/>
      <c r="F78" s="4"/>
    </row>
    <row r="79" spans="1:7">
      <c r="E79" s="4"/>
      <c r="F79" s="4"/>
    </row>
    <row r="80" spans="1:7">
      <c r="E80" s="4"/>
      <c r="F80" s="4"/>
    </row>
    <row r="81" spans="5:6">
      <c r="E81" s="4"/>
      <c r="F81" s="4"/>
    </row>
    <row r="82" spans="5:6">
      <c r="E82" s="4"/>
      <c r="F82" s="4"/>
    </row>
    <row r="83" spans="5:6">
      <c r="E83" s="4"/>
      <c r="F83" s="4"/>
    </row>
    <row r="84" spans="5:6">
      <c r="E84" s="4"/>
      <c r="F84" s="4"/>
    </row>
    <row r="85" spans="5:6">
      <c r="E85" s="4"/>
      <c r="F85" s="4"/>
    </row>
    <row r="86" spans="5:6">
      <c r="E86" s="4"/>
      <c r="F86" s="4"/>
    </row>
    <row r="87" spans="5:6">
      <c r="E87" s="4"/>
      <c r="F87" s="4"/>
    </row>
    <row r="88" spans="5:6">
      <c r="E88" s="4"/>
      <c r="F88" s="4"/>
    </row>
    <row r="89" spans="5:6">
      <c r="E89" s="4"/>
      <c r="F89" s="4"/>
    </row>
    <row r="90" spans="5:6">
      <c r="E90" s="4"/>
      <c r="F90" s="4"/>
    </row>
    <row r="91" spans="5:6">
      <c r="E91" s="4"/>
      <c r="F91" s="4"/>
    </row>
    <row r="92" spans="5:6">
      <c r="E92" s="4"/>
      <c r="F92" s="4"/>
    </row>
    <row r="93" spans="5:6">
      <c r="E93" s="4"/>
      <c r="F93" s="4"/>
    </row>
    <row r="94" spans="5:6">
      <c r="E94" s="4"/>
      <c r="F94" s="4"/>
    </row>
    <row r="95" spans="5:6">
      <c r="E95" s="4"/>
      <c r="F95" s="4"/>
    </row>
    <row r="96" spans="5:6">
      <c r="E96" s="4"/>
      <c r="F96" s="4"/>
    </row>
    <row r="97" spans="5:6">
      <c r="E97" s="4"/>
      <c r="F97" s="4"/>
    </row>
    <row r="98" spans="5:6">
      <c r="E98" s="4"/>
      <c r="F98" s="4"/>
    </row>
    <row r="99" spans="5:6">
      <c r="E99" s="4"/>
      <c r="F99" s="4"/>
    </row>
    <row r="100" spans="5:6">
      <c r="E100" s="4"/>
      <c r="F100" s="4"/>
    </row>
    <row r="101" spans="5:6">
      <c r="E101" s="4"/>
      <c r="F101" s="4"/>
    </row>
    <row r="102" spans="5:6">
      <c r="E102" s="4"/>
      <c r="F102" s="4"/>
    </row>
    <row r="103" spans="5:6">
      <c r="E103" s="4"/>
      <c r="F103" s="4"/>
    </row>
    <row r="104" spans="5:6">
      <c r="E104" s="4"/>
      <c r="F104" s="4"/>
    </row>
    <row r="105" spans="5:6">
      <c r="E105" s="4"/>
      <c r="F105" s="4"/>
    </row>
    <row r="106" spans="5:6">
      <c r="E106" s="4"/>
      <c r="F106" s="4"/>
    </row>
    <row r="107" spans="5:6">
      <c r="E107" s="4"/>
      <c r="F107" s="4"/>
    </row>
    <row r="108" spans="5:6">
      <c r="E108" s="4"/>
      <c r="F108" s="4"/>
    </row>
    <row r="109" spans="5:6">
      <c r="E109" s="4"/>
      <c r="F109" s="4"/>
    </row>
    <row r="110" spans="5:6">
      <c r="E110" s="4"/>
      <c r="F110" s="4"/>
    </row>
    <row r="111" spans="5:6">
      <c r="E111" s="4"/>
      <c r="F111" s="4"/>
    </row>
    <row r="112" spans="5:6">
      <c r="E112" s="4"/>
      <c r="F112" s="4"/>
    </row>
    <row r="113" spans="5:6">
      <c r="E113" s="4"/>
      <c r="F113" s="4"/>
    </row>
    <row r="114" spans="5:6">
      <c r="E114" s="4"/>
      <c r="F114" s="4"/>
    </row>
    <row r="115" spans="5:6">
      <c r="E115" s="4"/>
      <c r="F115" s="4"/>
    </row>
    <row r="116" spans="5:6">
      <c r="E116" s="4"/>
      <c r="F116" s="4"/>
    </row>
    <row r="117" spans="5:6">
      <c r="E117" s="4"/>
      <c r="F117" s="4"/>
    </row>
    <row r="118" spans="5:6">
      <c r="E118" s="4"/>
      <c r="F118" s="4"/>
    </row>
    <row r="119" spans="5:6">
      <c r="E119" s="4"/>
      <c r="F119" s="4"/>
    </row>
    <row r="120" spans="5:6">
      <c r="E120" s="4"/>
      <c r="F120" s="4"/>
    </row>
    <row r="121" spans="5:6">
      <c r="E121" s="4"/>
      <c r="F121" s="4"/>
    </row>
    <row r="122" spans="5:6">
      <c r="E122" s="4"/>
      <c r="F122" s="4"/>
    </row>
    <row r="123" spans="5:6">
      <c r="E123" s="4"/>
      <c r="F123" s="4"/>
    </row>
    <row r="124" spans="5:6">
      <c r="E124" s="4"/>
      <c r="F124" s="4"/>
    </row>
    <row r="125" spans="5:6">
      <c r="E125" s="4"/>
      <c r="F125" s="4"/>
    </row>
    <row r="126" spans="5:6">
      <c r="E126" s="4"/>
      <c r="F126" s="4"/>
    </row>
    <row r="127" spans="5:6">
      <c r="E127" s="4"/>
      <c r="F127" s="4"/>
    </row>
    <row r="128" spans="5:6">
      <c r="E128" s="4"/>
      <c r="F128" s="4"/>
    </row>
    <row r="129" spans="5:6">
      <c r="E129" s="4"/>
      <c r="F129" s="4"/>
    </row>
    <row r="130" spans="5:6">
      <c r="E130" s="4"/>
      <c r="F130" s="4"/>
    </row>
    <row r="131" spans="5:6">
      <c r="E131" s="4"/>
      <c r="F131" s="4"/>
    </row>
    <row r="132" spans="5:6">
      <c r="E132" s="4"/>
      <c r="F132" s="4"/>
    </row>
    <row r="133" spans="5:6">
      <c r="E133" s="4"/>
      <c r="F133" s="4"/>
    </row>
    <row r="134" spans="5:6">
      <c r="E134" s="4"/>
      <c r="F134" s="4"/>
    </row>
    <row r="135" spans="5:6">
      <c r="E135" s="4"/>
      <c r="F135" s="4"/>
    </row>
    <row r="136" spans="5:6">
      <c r="E136" s="4"/>
      <c r="F136" s="4"/>
    </row>
    <row r="137" spans="5:6">
      <c r="E137" s="4"/>
      <c r="F137" s="4"/>
    </row>
    <row r="138" spans="5:6">
      <c r="E138" s="4"/>
      <c r="F138" s="4"/>
    </row>
    <row r="139" spans="5:6">
      <c r="E139" s="4"/>
      <c r="F139" s="4"/>
    </row>
    <row r="140" spans="5:6">
      <c r="E140" s="4"/>
      <c r="F140" s="4"/>
    </row>
    <row r="141" spans="5:6">
      <c r="E141" s="4"/>
      <c r="F141" s="4"/>
    </row>
    <row r="142" spans="5:6">
      <c r="E142" s="4"/>
      <c r="F142" s="4"/>
    </row>
    <row r="143" spans="5:6">
      <c r="E143" s="4"/>
      <c r="F143" s="4"/>
    </row>
    <row r="144" spans="5:6">
      <c r="E144" s="4"/>
      <c r="F144" s="4"/>
    </row>
    <row r="145" spans="5:6">
      <c r="E145" s="4"/>
      <c r="F145" s="4"/>
    </row>
    <row r="146" spans="5:6">
      <c r="E146" s="4"/>
      <c r="F146" s="4"/>
    </row>
    <row r="147" spans="5:6">
      <c r="E147" s="4"/>
      <c r="F147" s="4"/>
    </row>
    <row r="148" spans="5:6">
      <c r="E148" s="4"/>
      <c r="F148" s="4"/>
    </row>
    <row r="149" spans="5:6">
      <c r="E149" s="4"/>
      <c r="F149" s="4"/>
    </row>
    <row r="150" spans="5:6">
      <c r="E150" s="4"/>
      <c r="F150" s="4"/>
    </row>
    <row r="151" spans="5:6">
      <c r="E151" s="4"/>
      <c r="F151" s="4"/>
    </row>
    <row r="152" spans="5:6">
      <c r="E152" s="4"/>
      <c r="F152" s="4"/>
    </row>
    <row r="153" spans="5:6">
      <c r="E153" s="4"/>
      <c r="F153" s="4"/>
    </row>
    <row r="154" spans="5:6">
      <c r="E154" s="4"/>
      <c r="F154" s="4"/>
    </row>
    <row r="155" spans="5:6">
      <c r="E155" s="4"/>
      <c r="F155" s="4"/>
    </row>
    <row r="156" spans="5:6">
      <c r="E156" s="4"/>
      <c r="F156" s="4"/>
    </row>
    <row r="157" spans="5:6">
      <c r="E157" s="4"/>
      <c r="F157" s="4"/>
    </row>
    <row r="158" spans="5:6">
      <c r="E158" s="4"/>
      <c r="F158" s="4"/>
    </row>
    <row r="159" spans="5:6">
      <c r="E159" s="4"/>
      <c r="F159" s="4"/>
    </row>
    <row r="160" spans="5:6">
      <c r="E160" s="4"/>
      <c r="F160" s="4"/>
    </row>
    <row r="161" spans="5:6">
      <c r="E161" s="4"/>
      <c r="F161" s="4"/>
    </row>
    <row r="162" spans="5:6">
      <c r="E162" s="4"/>
      <c r="F162" s="4"/>
    </row>
    <row r="163" spans="5:6">
      <c r="E163" s="4"/>
      <c r="F163" s="4"/>
    </row>
    <row r="164" spans="5:6">
      <c r="E164" s="4"/>
      <c r="F164" s="4"/>
    </row>
    <row r="165" spans="5:6">
      <c r="E165" s="4"/>
      <c r="F165" s="4"/>
    </row>
    <row r="166" spans="5:6">
      <c r="E166" s="4"/>
      <c r="F166" s="4"/>
    </row>
    <row r="167" spans="5:6">
      <c r="E167" s="4"/>
      <c r="F167" s="4"/>
    </row>
    <row r="168" spans="5:6">
      <c r="E168" s="4"/>
      <c r="F168" s="4"/>
    </row>
    <row r="169" spans="5:6">
      <c r="E169" s="4"/>
      <c r="F169" s="4"/>
    </row>
    <row r="170" spans="5:6">
      <c r="E170" s="4"/>
      <c r="F170" s="4"/>
    </row>
    <row r="171" spans="5:6">
      <c r="E171" s="4"/>
      <c r="F171" s="4"/>
    </row>
    <row r="172" spans="5:6">
      <c r="E172" s="4"/>
      <c r="F172" s="4"/>
    </row>
    <row r="173" spans="5:6">
      <c r="E173" s="4"/>
      <c r="F173" s="4"/>
    </row>
    <row r="174" spans="5:6">
      <c r="E174" s="4"/>
      <c r="F174" s="4"/>
    </row>
    <row r="175" spans="5:6">
      <c r="E175" s="4"/>
      <c r="F175" s="4"/>
    </row>
    <row r="176" spans="5:6">
      <c r="E176" s="4"/>
      <c r="F176" s="4"/>
    </row>
    <row r="177" spans="5:6">
      <c r="E177" s="4"/>
      <c r="F177" s="4"/>
    </row>
    <row r="178" spans="5:6">
      <c r="E178" s="4"/>
      <c r="F178" s="4"/>
    </row>
    <row r="179" spans="5:6">
      <c r="E179" s="4"/>
      <c r="F179" s="4"/>
    </row>
    <row r="180" spans="5:6">
      <c r="E180" s="4"/>
      <c r="F180" s="4"/>
    </row>
    <row r="181" spans="5:6">
      <c r="E181" s="4"/>
      <c r="F181" s="4"/>
    </row>
    <row r="182" spans="5:6">
      <c r="E182" s="4"/>
      <c r="F182" s="4"/>
    </row>
    <row r="183" spans="5:6">
      <c r="E183" s="4"/>
      <c r="F183" s="4"/>
    </row>
    <row r="184" spans="5:6">
      <c r="E184" s="4"/>
      <c r="F184" s="4"/>
    </row>
    <row r="185" spans="5:6">
      <c r="E185" s="4"/>
      <c r="F185" s="4"/>
    </row>
    <row r="186" spans="5:6">
      <c r="E186" s="4"/>
      <c r="F186" s="4"/>
    </row>
    <row r="187" spans="5:6">
      <c r="E187" s="4"/>
      <c r="F187" s="4"/>
    </row>
    <row r="188" spans="5:6">
      <c r="E188" s="4"/>
      <c r="F188" s="4"/>
    </row>
    <row r="189" spans="5:6">
      <c r="E189" s="4"/>
      <c r="F189" s="4"/>
    </row>
    <row r="190" spans="5:6">
      <c r="E190" s="4"/>
      <c r="F190" s="4"/>
    </row>
    <row r="191" spans="5:6">
      <c r="E191" s="4"/>
      <c r="F191" s="4"/>
    </row>
    <row r="192" spans="5:6">
      <c r="E192" s="4"/>
      <c r="F192" s="4"/>
    </row>
    <row r="193" spans="5:6">
      <c r="E193" s="4"/>
      <c r="F193" s="4"/>
    </row>
    <row r="194" spans="5:6">
      <c r="E194" s="4"/>
      <c r="F194" s="4"/>
    </row>
    <row r="195" spans="5:6">
      <c r="E195" s="4"/>
      <c r="F195" s="4"/>
    </row>
    <row r="196" spans="5:6">
      <c r="E196" s="4"/>
      <c r="F196" s="4"/>
    </row>
    <row r="197" spans="5:6">
      <c r="E197" s="4"/>
      <c r="F197" s="4"/>
    </row>
    <row r="198" spans="5:6">
      <c r="E198" s="4"/>
      <c r="F198" s="4"/>
    </row>
    <row r="199" spans="5:6">
      <c r="E199" s="4"/>
      <c r="F199" s="4"/>
    </row>
    <row r="200" spans="5:6">
      <c r="E200" s="4"/>
      <c r="F200" s="4"/>
    </row>
    <row r="201" spans="5:6">
      <c r="E201" s="4"/>
      <c r="F201" s="4"/>
    </row>
    <row r="202" spans="5:6">
      <c r="E202" s="4"/>
      <c r="F202" s="4"/>
    </row>
    <row r="203" spans="5:6">
      <c r="E203" s="4"/>
      <c r="F203" s="4"/>
    </row>
    <row r="204" spans="5:6">
      <c r="E204" s="4"/>
      <c r="F204" s="4"/>
    </row>
    <row r="205" spans="5:6">
      <c r="E205" s="4"/>
      <c r="F205" s="4"/>
    </row>
    <row r="206" spans="5:6">
      <c r="E206" s="4"/>
      <c r="F206" s="4"/>
    </row>
    <row r="207" spans="5:6">
      <c r="E207" s="4"/>
      <c r="F207" s="4"/>
    </row>
    <row r="208" spans="5:6">
      <c r="E208" s="4"/>
      <c r="F208" s="4"/>
    </row>
    <row r="209" spans="5:6">
      <c r="E209" s="4"/>
      <c r="F209" s="4"/>
    </row>
    <row r="210" spans="5:6">
      <c r="E210" s="4"/>
      <c r="F210" s="4"/>
    </row>
    <row r="211" spans="5:6">
      <c r="E211" s="4"/>
      <c r="F211" s="4"/>
    </row>
    <row r="212" spans="5:6">
      <c r="E212" s="4"/>
      <c r="F212" s="4"/>
    </row>
    <row r="213" spans="5:6">
      <c r="E213" s="4"/>
      <c r="F213" s="4"/>
    </row>
    <row r="214" spans="5:6">
      <c r="E214" s="4"/>
      <c r="F214" s="4"/>
    </row>
    <row r="215" spans="5:6">
      <c r="E215" s="4"/>
      <c r="F215" s="4"/>
    </row>
    <row r="216" spans="5:6">
      <c r="E216" s="4"/>
      <c r="F216" s="4"/>
    </row>
    <row r="217" spans="5:6">
      <c r="E217" s="4"/>
      <c r="F217" s="4"/>
    </row>
    <row r="218" spans="5:6">
      <c r="E218" s="4"/>
      <c r="F218" s="4"/>
    </row>
    <row r="219" spans="5:6">
      <c r="E219" s="4"/>
      <c r="F219" s="4"/>
    </row>
    <row r="220" spans="5:6">
      <c r="E220" s="4"/>
      <c r="F220" s="4"/>
    </row>
    <row r="221" spans="5:6">
      <c r="E221" s="4"/>
      <c r="F221" s="4"/>
    </row>
    <row r="222" spans="5:6">
      <c r="E222" s="4"/>
      <c r="F222" s="4"/>
    </row>
    <row r="223" spans="5:6">
      <c r="E223" s="4"/>
      <c r="F223" s="4"/>
    </row>
    <row r="224" spans="5:6">
      <c r="E224" s="4"/>
      <c r="F224" s="4"/>
    </row>
    <row r="225" spans="5:6">
      <c r="E225" s="4"/>
      <c r="F225" s="4"/>
    </row>
    <row r="226" spans="5:6">
      <c r="E226" s="4"/>
      <c r="F226" s="4"/>
    </row>
    <row r="227" spans="5:6">
      <c r="E227" s="4"/>
      <c r="F227" s="4"/>
    </row>
    <row r="228" spans="5:6">
      <c r="E228" s="4"/>
      <c r="F228" s="4"/>
    </row>
    <row r="229" spans="5:6">
      <c r="E229" s="4"/>
      <c r="F229" s="4"/>
    </row>
    <row r="230" spans="5:6">
      <c r="E230" s="4"/>
      <c r="F230" s="4"/>
    </row>
    <row r="231" spans="5:6">
      <c r="E231" s="4"/>
      <c r="F231" s="4"/>
    </row>
    <row r="232" spans="5:6">
      <c r="E232" s="4"/>
      <c r="F232" s="4"/>
    </row>
    <row r="233" spans="5:6">
      <c r="E233" s="4"/>
      <c r="F233" s="4"/>
    </row>
    <row r="234" spans="5:6">
      <c r="E234" s="4"/>
      <c r="F234" s="4"/>
    </row>
    <row r="235" spans="5:6">
      <c r="E235" s="4"/>
      <c r="F235" s="4"/>
    </row>
    <row r="236" spans="5:6">
      <c r="E236" s="4"/>
      <c r="F236" s="4"/>
    </row>
    <row r="237" spans="5:6">
      <c r="E237" s="4"/>
      <c r="F237" s="4"/>
    </row>
    <row r="238" spans="5:6">
      <c r="E238" s="4"/>
      <c r="F238" s="4"/>
    </row>
    <row r="239" spans="5:6">
      <c r="E239" s="4"/>
      <c r="F239" s="4"/>
    </row>
    <row r="240" spans="5:6">
      <c r="E240" s="4"/>
      <c r="F240" s="4"/>
    </row>
    <row r="241" spans="5:6">
      <c r="E241" s="4"/>
      <c r="F241" s="4"/>
    </row>
    <row r="242" spans="5:6">
      <c r="E242" s="4"/>
      <c r="F242" s="4"/>
    </row>
    <row r="243" spans="5:6">
      <c r="E243" s="4"/>
      <c r="F243" s="4"/>
    </row>
    <row r="244" spans="5:6">
      <c r="E244" s="4"/>
      <c r="F244" s="4"/>
    </row>
    <row r="245" spans="5:6">
      <c r="E245" s="4"/>
      <c r="F245" s="4"/>
    </row>
    <row r="246" spans="5:6">
      <c r="E246" s="4"/>
      <c r="F246" s="4"/>
    </row>
    <row r="247" spans="5:6">
      <c r="E247" s="4"/>
      <c r="F247" s="4"/>
    </row>
    <row r="248" spans="5:6">
      <c r="E248" s="4"/>
      <c r="F248" s="4"/>
    </row>
    <row r="249" spans="5:6">
      <c r="E249" s="4"/>
      <c r="F249" s="4"/>
    </row>
    <row r="250" spans="5:6">
      <c r="E250" s="4"/>
      <c r="F250" s="4"/>
    </row>
    <row r="251" spans="5:6">
      <c r="E251" s="4"/>
      <c r="F251" s="4"/>
    </row>
    <row r="252" spans="5:6">
      <c r="E252" s="4"/>
      <c r="F252" s="4"/>
    </row>
    <row r="253" spans="5:6">
      <c r="E253" s="4"/>
      <c r="F253" s="4"/>
    </row>
    <row r="254" spans="5:6">
      <c r="E254" s="4"/>
      <c r="F254" s="4"/>
    </row>
    <row r="255" spans="5:6">
      <c r="E255" s="4"/>
      <c r="F255" s="4"/>
    </row>
    <row r="256" spans="5:6">
      <c r="E256" s="4"/>
      <c r="F256" s="4"/>
    </row>
    <row r="257" spans="5:6">
      <c r="E257" s="4"/>
      <c r="F257" s="4"/>
    </row>
    <row r="258" spans="5:6">
      <c r="E258" s="4"/>
      <c r="F258" s="4"/>
    </row>
    <row r="259" spans="5:6">
      <c r="E259" s="4"/>
      <c r="F259" s="4"/>
    </row>
    <row r="260" spans="5:6">
      <c r="E260" s="4"/>
      <c r="F260" s="4"/>
    </row>
    <row r="261" spans="5:6">
      <c r="E261" s="4"/>
      <c r="F261" s="4"/>
    </row>
    <row r="262" spans="5:6">
      <c r="E262" s="4"/>
      <c r="F262" s="4"/>
    </row>
    <row r="263" spans="5:6">
      <c r="E263" s="4"/>
      <c r="F263" s="4"/>
    </row>
    <row r="264" spans="5:6">
      <c r="E264" s="4"/>
      <c r="F264" s="4"/>
    </row>
    <row r="265" spans="5:6">
      <c r="E265" s="4"/>
      <c r="F265" s="4"/>
    </row>
    <row r="266" spans="5:6">
      <c r="E266" s="4"/>
      <c r="F266" s="4"/>
    </row>
    <row r="267" spans="5:6">
      <c r="E267" s="4"/>
      <c r="F267" s="4"/>
    </row>
    <row r="268" spans="5:6">
      <c r="E268" s="4"/>
      <c r="F268" s="4"/>
    </row>
    <row r="269" spans="5:6">
      <c r="E269" s="4"/>
      <c r="F269" s="4"/>
    </row>
    <row r="270" spans="5:6">
      <c r="E270" s="4"/>
      <c r="F270" s="4"/>
    </row>
    <row r="271" spans="5:6">
      <c r="E271" s="4"/>
      <c r="F271" s="4"/>
    </row>
    <row r="272" spans="5:6">
      <c r="E272" s="4"/>
      <c r="F272" s="4"/>
    </row>
    <row r="273" spans="5:6">
      <c r="E273" s="4"/>
      <c r="F273" s="4"/>
    </row>
    <row r="274" spans="5:6">
      <c r="E274" s="4"/>
      <c r="F274" s="4"/>
    </row>
    <row r="275" spans="5:6">
      <c r="E275" s="4"/>
      <c r="F275" s="4"/>
    </row>
    <row r="276" spans="5:6">
      <c r="E276" s="4"/>
      <c r="F276" s="4"/>
    </row>
    <row r="277" spans="5:6">
      <c r="E277" s="4"/>
      <c r="F277" s="4"/>
    </row>
    <row r="278" spans="5:6">
      <c r="E278" s="4"/>
      <c r="F278" s="4"/>
    </row>
    <row r="279" spans="5:6">
      <c r="E279" s="4"/>
      <c r="F279" s="4"/>
    </row>
    <row r="280" spans="5:6">
      <c r="E280" s="4"/>
      <c r="F280" s="4"/>
    </row>
    <row r="281" spans="5:6">
      <c r="E281" s="4"/>
      <c r="F281" s="4"/>
    </row>
    <row r="282" spans="5:6">
      <c r="E282" s="4"/>
      <c r="F282" s="4"/>
    </row>
    <row r="283" spans="5:6">
      <c r="E283" s="4"/>
      <c r="F283" s="4"/>
    </row>
    <row r="284" spans="5:6">
      <c r="E284" s="4"/>
      <c r="F284" s="4"/>
    </row>
    <row r="285" spans="5:6">
      <c r="E285" s="4"/>
      <c r="F285" s="4"/>
    </row>
    <row r="286" spans="5:6">
      <c r="E286" s="4"/>
      <c r="F286" s="4"/>
    </row>
    <row r="287" spans="5:6">
      <c r="E287" s="4"/>
      <c r="F287" s="4"/>
    </row>
    <row r="288" spans="5:6">
      <c r="E288" s="4"/>
      <c r="F288" s="4"/>
    </row>
    <row r="289" spans="5:6">
      <c r="E289" s="4"/>
      <c r="F289" s="4"/>
    </row>
    <row r="290" spans="5:6">
      <c r="E290" s="4"/>
      <c r="F290" s="4"/>
    </row>
    <row r="291" spans="5:6">
      <c r="E291" s="4"/>
      <c r="F291" s="4"/>
    </row>
    <row r="292" spans="5:6">
      <c r="E292" s="4"/>
      <c r="F292" s="4"/>
    </row>
    <row r="293" spans="5:6">
      <c r="E293" s="4"/>
      <c r="F293" s="4"/>
    </row>
    <row r="294" spans="5:6">
      <c r="E294" s="4"/>
      <c r="F294" s="4"/>
    </row>
    <row r="295" spans="5:6">
      <c r="E295" s="4"/>
      <c r="F295" s="4"/>
    </row>
    <row r="296" spans="5:6">
      <c r="E296" s="4"/>
      <c r="F296" s="4"/>
    </row>
    <row r="297" spans="5:6">
      <c r="E297" s="4"/>
      <c r="F297" s="4"/>
    </row>
    <row r="298" spans="5:6">
      <c r="E298" s="4"/>
      <c r="F298" s="4"/>
    </row>
    <row r="299" spans="5:6">
      <c r="E299" s="4"/>
      <c r="F299" s="4"/>
    </row>
    <row r="300" spans="5:6">
      <c r="E300" s="4"/>
      <c r="F300" s="4"/>
    </row>
    <row r="301" spans="5:6">
      <c r="E301" s="4"/>
      <c r="F301" s="4"/>
    </row>
    <row r="302" spans="5:6">
      <c r="E302" s="4"/>
      <c r="F302" s="4"/>
    </row>
    <row r="303" spans="5:6">
      <c r="E303" s="4"/>
      <c r="F303" s="4"/>
    </row>
    <row r="304" spans="5:6">
      <c r="E304" s="4"/>
      <c r="F304" s="4"/>
    </row>
    <row r="305" spans="5:6">
      <c r="E305" s="4"/>
      <c r="F305" s="4"/>
    </row>
    <row r="306" spans="5:6">
      <c r="E306" s="4"/>
      <c r="F306" s="4"/>
    </row>
    <row r="307" spans="5:6">
      <c r="E307" s="4"/>
      <c r="F307" s="4"/>
    </row>
    <row r="308" spans="5:6">
      <c r="E308" s="4"/>
      <c r="F308" s="4"/>
    </row>
    <row r="309" spans="5:6">
      <c r="E309" s="4"/>
      <c r="F309" s="4"/>
    </row>
    <row r="310" spans="5:6">
      <c r="E310" s="4"/>
      <c r="F310" s="4"/>
    </row>
    <row r="311" spans="5:6">
      <c r="E311" s="4"/>
      <c r="F311" s="4"/>
    </row>
    <row r="312" spans="5:6">
      <c r="E312" s="4"/>
      <c r="F312" s="4"/>
    </row>
    <row r="313" spans="5:6">
      <c r="E313" s="4"/>
      <c r="F313" s="4"/>
    </row>
    <row r="314" spans="5:6">
      <c r="E314" s="4"/>
      <c r="F314" s="4"/>
    </row>
    <row r="315" spans="5:6">
      <c r="E315" s="4"/>
      <c r="F315" s="4"/>
    </row>
    <row r="316" spans="5:6">
      <c r="E316" s="4"/>
      <c r="F316" s="4"/>
    </row>
    <row r="317" spans="5:6">
      <c r="E317" s="4"/>
      <c r="F317" s="4"/>
    </row>
    <row r="318" spans="5:6">
      <c r="E318" s="4"/>
      <c r="F318" s="4"/>
    </row>
    <row r="319" spans="5:6">
      <c r="E319" s="4"/>
      <c r="F319" s="4"/>
    </row>
    <row r="320" spans="5:6">
      <c r="E320" s="4"/>
      <c r="F320" s="4"/>
    </row>
    <row r="321" spans="5:6">
      <c r="E321" s="4"/>
      <c r="F321" s="4"/>
    </row>
    <row r="322" spans="5:6">
      <c r="E322" s="4"/>
      <c r="F322" s="4"/>
    </row>
    <row r="323" spans="5:6">
      <c r="E323" s="4"/>
      <c r="F323" s="4"/>
    </row>
    <row r="324" spans="5:6">
      <c r="E324" s="4"/>
      <c r="F324" s="4"/>
    </row>
    <row r="325" spans="5:6">
      <c r="E325" s="4"/>
      <c r="F325" s="4"/>
    </row>
    <row r="326" spans="5:6">
      <c r="E326" s="4"/>
      <c r="F326" s="4"/>
    </row>
    <row r="327" spans="5:6">
      <c r="E327" s="4"/>
      <c r="F327" s="4"/>
    </row>
    <row r="328" spans="5:6">
      <c r="E328" s="4"/>
      <c r="F328" s="4"/>
    </row>
    <row r="329" spans="5:6">
      <c r="E329" s="4"/>
      <c r="F329" s="4"/>
    </row>
    <row r="330" spans="5:6">
      <c r="E330" s="4"/>
      <c r="F330" s="4"/>
    </row>
    <row r="331" spans="5:6">
      <c r="E331" s="4"/>
      <c r="F331" s="4"/>
    </row>
    <row r="332" spans="5:6">
      <c r="E332" s="4"/>
      <c r="F332" s="4"/>
    </row>
    <row r="333" spans="5:6">
      <c r="E333" s="4"/>
      <c r="F333" s="4"/>
    </row>
    <row r="334" spans="5:6">
      <c r="E334" s="4"/>
      <c r="F334" s="4"/>
    </row>
    <row r="335" spans="5:6">
      <c r="E335" s="4"/>
      <c r="F335" s="4"/>
    </row>
    <row r="336" spans="5:6">
      <c r="E336" s="4"/>
      <c r="F336" s="4"/>
    </row>
    <row r="337" spans="5:6">
      <c r="E337" s="4"/>
      <c r="F337" s="4"/>
    </row>
    <row r="338" spans="5:6">
      <c r="E338" s="4"/>
      <c r="F338" s="4"/>
    </row>
    <row r="339" spans="5:6">
      <c r="E339" s="4"/>
      <c r="F339" s="4"/>
    </row>
    <row r="340" spans="5:6">
      <c r="E340" s="4"/>
      <c r="F340" s="4"/>
    </row>
    <row r="341" spans="5:6">
      <c r="E341" s="4"/>
      <c r="F341" s="4"/>
    </row>
    <row r="342" spans="5:6">
      <c r="E342" s="4"/>
      <c r="F342" s="4"/>
    </row>
    <row r="343" spans="5:6">
      <c r="E343" s="4"/>
      <c r="F343" s="4"/>
    </row>
    <row r="344" spans="5:6">
      <c r="E344" s="4"/>
      <c r="F344" s="4"/>
    </row>
    <row r="345" spans="5:6">
      <c r="E345" s="4"/>
      <c r="F345" s="4"/>
    </row>
    <row r="346" spans="5:6">
      <c r="E346" s="4"/>
      <c r="F346" s="4"/>
    </row>
    <row r="347" spans="5:6">
      <c r="E347" s="4"/>
      <c r="F347" s="4"/>
    </row>
    <row r="348" spans="5:6">
      <c r="E348" s="4"/>
      <c r="F348" s="4"/>
    </row>
    <row r="349" spans="5:6">
      <c r="E349" s="4"/>
      <c r="F349" s="4"/>
    </row>
    <row r="350" spans="5:6">
      <c r="E350" s="4"/>
      <c r="F350" s="4"/>
    </row>
    <row r="351" spans="5:6">
      <c r="E351" s="4"/>
      <c r="F351" s="4"/>
    </row>
    <row r="352" spans="5:6">
      <c r="E352" s="4"/>
      <c r="F352" s="4"/>
    </row>
    <row r="353" spans="5:6">
      <c r="E353" s="4"/>
      <c r="F353" s="4"/>
    </row>
    <row r="354" spans="5:6">
      <c r="E354" s="4"/>
      <c r="F354" s="4"/>
    </row>
    <row r="355" spans="5:6">
      <c r="E355" s="4"/>
      <c r="F355" s="4"/>
    </row>
    <row r="356" spans="5:6">
      <c r="E356" s="4"/>
      <c r="F356" s="4"/>
    </row>
    <row r="357" spans="5:6">
      <c r="E357" s="4"/>
      <c r="F357" s="4"/>
    </row>
    <row r="358" spans="5:6">
      <c r="E358" s="4"/>
      <c r="F358" s="4"/>
    </row>
    <row r="359" spans="5:6">
      <c r="E359" s="4"/>
      <c r="F359" s="4"/>
    </row>
    <row r="360" spans="5:6">
      <c r="E360" s="4"/>
      <c r="F360" s="4"/>
    </row>
    <row r="361" spans="5:6">
      <c r="E361" s="4"/>
      <c r="F361" s="4"/>
    </row>
    <row r="362" spans="5:6">
      <c r="E362" s="4"/>
      <c r="F362" s="4"/>
    </row>
    <row r="363" spans="5:6">
      <c r="E363" s="4"/>
      <c r="F363" s="4"/>
    </row>
    <row r="364" spans="5:6">
      <c r="E364" s="4"/>
      <c r="F364" s="4"/>
    </row>
    <row r="365" spans="5:6">
      <c r="E365" s="4"/>
      <c r="F365" s="4"/>
    </row>
    <row r="366" spans="5:6">
      <c r="E366" s="4"/>
      <c r="F366" s="4"/>
    </row>
    <row r="367" spans="5:6">
      <c r="E367" s="4"/>
      <c r="F367" s="4"/>
    </row>
    <row r="368" spans="5:6">
      <c r="E368" s="4"/>
      <c r="F368" s="4"/>
    </row>
    <row r="369" spans="5:6">
      <c r="E369" s="4"/>
      <c r="F369" s="4"/>
    </row>
    <row r="370" spans="5:6">
      <c r="E370" s="4"/>
      <c r="F370" s="4"/>
    </row>
    <row r="371" spans="5:6">
      <c r="E371" s="4"/>
      <c r="F371" s="4"/>
    </row>
    <row r="372" spans="5:6">
      <c r="E372" s="4"/>
      <c r="F372" s="4"/>
    </row>
    <row r="373" spans="5:6">
      <c r="E373" s="4"/>
      <c r="F373" s="4"/>
    </row>
    <row r="374" spans="5:6">
      <c r="E374" s="4"/>
      <c r="F374" s="4"/>
    </row>
    <row r="375" spans="5:6">
      <c r="E375" s="4"/>
      <c r="F375" s="4"/>
    </row>
    <row r="376" spans="5:6">
      <c r="E376" s="4"/>
      <c r="F376" s="4"/>
    </row>
    <row r="377" spans="5:6">
      <c r="E377" s="4"/>
      <c r="F377" s="4"/>
    </row>
    <row r="378" spans="5:6">
      <c r="E378" s="4"/>
      <c r="F378" s="4"/>
    </row>
    <row r="379" spans="5:6">
      <c r="E379" s="4"/>
      <c r="F379" s="4"/>
    </row>
    <row r="380" spans="5:6">
      <c r="E380" s="4"/>
      <c r="F380" s="4"/>
    </row>
    <row r="381" spans="5:6">
      <c r="E381" s="4"/>
      <c r="F381" s="4"/>
    </row>
    <row r="382" spans="5:6">
      <c r="E382" s="4"/>
      <c r="F382" s="4"/>
    </row>
    <row r="383" spans="5:6">
      <c r="E383" s="4"/>
      <c r="F383" s="4"/>
    </row>
    <row r="384" spans="5:6">
      <c r="E384" s="4"/>
      <c r="F384" s="4"/>
    </row>
    <row r="385" spans="5:6">
      <c r="E385" s="4"/>
      <c r="F385" s="4"/>
    </row>
    <row r="386" spans="5:6">
      <c r="E386" s="4"/>
      <c r="F386" s="4"/>
    </row>
    <row r="387" spans="5:6">
      <c r="E387" s="4"/>
      <c r="F387" s="4"/>
    </row>
    <row r="388" spans="5:6">
      <c r="E388" s="4"/>
      <c r="F388" s="4"/>
    </row>
    <row r="389" spans="5:6">
      <c r="E389" s="4"/>
      <c r="F389" s="4"/>
    </row>
    <row r="390" spans="5:6">
      <c r="E390" s="4"/>
      <c r="F390" s="4"/>
    </row>
    <row r="391" spans="5:6">
      <c r="E391" s="4"/>
      <c r="F391" s="4"/>
    </row>
    <row r="392" spans="5:6">
      <c r="E392" s="4"/>
      <c r="F392" s="4"/>
    </row>
    <row r="393" spans="5:6">
      <c r="E393" s="4"/>
      <c r="F393" s="4"/>
    </row>
    <row r="394" spans="5:6">
      <c r="E394" s="4"/>
      <c r="F394" s="4"/>
    </row>
    <row r="395" spans="5:6">
      <c r="E395" s="4"/>
      <c r="F395" s="4"/>
    </row>
    <row r="396" spans="5:6">
      <c r="E396" s="4"/>
      <c r="F396" s="4"/>
    </row>
    <row r="397" spans="5:6">
      <c r="E397" s="4"/>
      <c r="F397" s="4"/>
    </row>
    <row r="398" spans="5:6">
      <c r="E398" s="4"/>
      <c r="F398" s="4"/>
    </row>
    <row r="399" spans="5:6">
      <c r="E399" s="4"/>
      <c r="F399" s="4"/>
    </row>
    <row r="400" spans="5:6">
      <c r="E400" s="4"/>
      <c r="F400" s="4"/>
    </row>
    <row r="401" spans="5:6">
      <c r="E401" s="4"/>
      <c r="F401" s="4"/>
    </row>
    <row r="402" spans="5:6">
      <c r="E402" s="4"/>
      <c r="F402" s="4"/>
    </row>
    <row r="403" spans="5:6">
      <c r="E403" s="4"/>
      <c r="F403" s="4"/>
    </row>
    <row r="404" spans="5:6">
      <c r="E404" s="4"/>
      <c r="F404" s="4"/>
    </row>
    <row r="405" spans="5:6">
      <c r="E405" s="4"/>
      <c r="F405" s="4"/>
    </row>
    <row r="406" spans="5:6">
      <c r="E406" s="4"/>
      <c r="F406" s="4"/>
    </row>
    <row r="407" spans="5:6">
      <c r="E407" s="4"/>
      <c r="F407" s="4"/>
    </row>
    <row r="408" spans="5:6">
      <c r="E408" s="4"/>
      <c r="F408" s="4"/>
    </row>
    <row r="409" spans="5:6">
      <c r="E409" s="4"/>
      <c r="F409" s="4"/>
    </row>
    <row r="410" spans="5:6">
      <c r="E410" s="4"/>
      <c r="F410" s="4"/>
    </row>
    <row r="411" spans="5:6">
      <c r="E411" s="4"/>
      <c r="F411" s="4"/>
    </row>
    <row r="412" spans="5:6">
      <c r="E412" s="4"/>
      <c r="F412" s="4"/>
    </row>
    <row r="413" spans="5:6">
      <c r="E413" s="4"/>
      <c r="F413" s="4"/>
    </row>
    <row r="414" spans="5:6">
      <c r="E414" s="4"/>
      <c r="F414" s="4"/>
    </row>
    <row r="415" spans="5:6">
      <c r="E415" s="4"/>
      <c r="F415" s="4"/>
    </row>
    <row r="416" spans="5:6">
      <c r="E416" s="4"/>
      <c r="F416" s="4"/>
    </row>
    <row r="417" spans="5:6">
      <c r="E417" s="4"/>
      <c r="F417" s="4"/>
    </row>
    <row r="418" spans="5:6">
      <c r="E418" s="4"/>
      <c r="F418" s="4"/>
    </row>
    <row r="419" spans="5:6">
      <c r="E419" s="4"/>
      <c r="F419" s="4"/>
    </row>
    <row r="420" spans="5:6">
      <c r="E420" s="4"/>
      <c r="F420" s="4"/>
    </row>
    <row r="421" spans="5:6">
      <c r="E421" s="4"/>
      <c r="F421" s="4"/>
    </row>
    <row r="422" spans="5:6">
      <c r="E422" s="4"/>
      <c r="F422" s="4"/>
    </row>
    <row r="423" spans="5:6">
      <c r="E423" s="4"/>
      <c r="F423" s="4"/>
    </row>
    <row r="424" spans="5:6">
      <c r="E424" s="4"/>
      <c r="F424" s="4"/>
    </row>
    <row r="425" spans="5:6">
      <c r="E425" s="4"/>
      <c r="F425" s="4"/>
    </row>
    <row r="426" spans="5:6">
      <c r="E426" s="4"/>
      <c r="F426" s="4"/>
    </row>
    <row r="427" spans="5:6">
      <c r="E427" s="4"/>
      <c r="F427" s="4"/>
    </row>
    <row r="428" spans="5:6">
      <c r="E428" s="4"/>
      <c r="F428" s="4"/>
    </row>
    <row r="429" spans="5:6">
      <c r="E429" s="4"/>
      <c r="F429" s="4"/>
    </row>
    <row r="430" spans="5:6">
      <c r="E430" s="4"/>
      <c r="F430" s="4"/>
    </row>
    <row r="431" spans="5:6">
      <c r="E431" s="4"/>
      <c r="F431" s="4"/>
    </row>
    <row r="432" spans="5:6">
      <c r="E432" s="4"/>
      <c r="F432" s="4"/>
    </row>
    <row r="433" spans="5:6">
      <c r="E433" s="4"/>
      <c r="F433" s="4"/>
    </row>
    <row r="434" spans="5:6">
      <c r="E434" s="4"/>
      <c r="F434" s="4"/>
    </row>
    <row r="435" spans="5:6">
      <c r="E435" s="4"/>
      <c r="F435" s="4"/>
    </row>
    <row r="436" spans="5:6">
      <c r="E436" s="4"/>
      <c r="F436" s="4"/>
    </row>
    <row r="437" spans="5:6">
      <c r="E437" s="4"/>
      <c r="F437" s="4"/>
    </row>
    <row r="438" spans="5:6">
      <c r="E438" s="4"/>
      <c r="F438" s="4"/>
    </row>
    <row r="439" spans="5:6">
      <c r="E439" s="4"/>
      <c r="F439" s="4"/>
    </row>
    <row r="440" spans="5:6">
      <c r="E440" s="4"/>
      <c r="F440" s="4"/>
    </row>
  </sheetData>
  <mergeCells count="9">
    <mergeCell ref="F2:G2"/>
    <mergeCell ref="A7:G7"/>
    <mergeCell ref="A5:G5"/>
    <mergeCell ref="G9:G11"/>
    <mergeCell ref="B10:B11"/>
    <mergeCell ref="D10:D11"/>
    <mergeCell ref="E9:E11"/>
    <mergeCell ref="A9:A11"/>
    <mergeCell ref="B9:D9"/>
  </mergeCells>
  <phoneticPr fontId="0" type="noConversion"/>
  <printOptions horizontalCentered="1"/>
  <pageMargins left="0.79" right="0.31496062992125984" top="0.56999999999999995" bottom="0.39370078740157483" header="0.19685039370078741" footer="0"/>
  <pageSetup scale="60" orientation="portrait" horizontalDpi="4294967292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 enableFormatConditionsCalculation="0">
    <tabColor indexed="40"/>
  </sheetPr>
  <dimension ref="A1:M62"/>
  <sheetViews>
    <sheetView zoomScale="75" zoomScaleNormal="75" zoomScaleSheetLayoutView="75" workbookViewId="0">
      <selection activeCell="K8" sqref="K8"/>
    </sheetView>
  </sheetViews>
  <sheetFormatPr baseColWidth="10" defaultColWidth="11.42578125" defaultRowHeight="12.75"/>
  <cols>
    <col min="1" max="1" width="19.7109375" customWidth="1"/>
    <col min="2" max="4" width="17.7109375" customWidth="1"/>
    <col min="5" max="5" width="19.7109375" customWidth="1"/>
    <col min="6" max="6" width="8.28515625" customWidth="1"/>
    <col min="7" max="7" width="8.85546875" customWidth="1"/>
    <col min="8" max="8" width="8" customWidth="1"/>
  </cols>
  <sheetData>
    <row r="1" spans="1:5">
      <c r="A1" s="2"/>
    </row>
    <row r="2" spans="1:5">
      <c r="A2" s="7"/>
      <c r="B2" s="7"/>
      <c r="C2" s="7"/>
      <c r="D2" s="7"/>
    </row>
    <row r="5" spans="1:5" ht="15.75">
      <c r="A5" s="541" t="s">
        <v>925</v>
      </c>
      <c r="B5" s="541"/>
      <c r="C5" s="541"/>
      <c r="D5" s="541"/>
      <c r="E5" s="541"/>
    </row>
    <row r="6" spans="1:5" ht="8.25" customHeight="1"/>
    <row r="7" spans="1:5" ht="20.100000000000001" customHeight="1">
      <c r="A7" s="564" t="s">
        <v>1179</v>
      </c>
      <c r="B7" s="564"/>
      <c r="C7" s="564"/>
      <c r="D7" s="564"/>
      <c r="E7" s="564"/>
    </row>
    <row r="8" spans="1:5" ht="20.100000000000001" customHeight="1">
      <c r="A8" s="564" t="s">
        <v>1180</v>
      </c>
      <c r="B8" s="564"/>
      <c r="C8" s="564"/>
      <c r="D8" s="564"/>
      <c r="E8" s="564"/>
    </row>
    <row r="9" spans="1:5" ht="10.5" customHeight="1" thickBot="1">
      <c r="A9" s="10"/>
      <c r="B9" s="10"/>
      <c r="C9" s="10"/>
      <c r="D9" s="10"/>
      <c r="E9" s="10"/>
    </row>
    <row r="10" spans="1:5" ht="24" customHeight="1" thickBot="1">
      <c r="A10" s="559" t="s">
        <v>1172</v>
      </c>
      <c r="B10" s="561" t="s">
        <v>1175</v>
      </c>
      <c r="C10" s="562"/>
      <c r="D10" s="562"/>
      <c r="E10" s="563"/>
    </row>
    <row r="11" spans="1:5" ht="26.25" customHeight="1" thickBot="1">
      <c r="A11" s="560"/>
      <c r="B11" s="467" t="s">
        <v>933</v>
      </c>
      <c r="C11" s="468" t="s">
        <v>950</v>
      </c>
      <c r="D11" s="469" t="s">
        <v>963</v>
      </c>
      <c r="E11" s="470" t="s">
        <v>1173</v>
      </c>
    </row>
    <row r="12" spans="1:5" ht="14.25">
      <c r="A12" s="30">
        <v>1</v>
      </c>
      <c r="B12" s="456">
        <f>SUM('..'!J4:M66)</f>
        <v>901.17601406826975</v>
      </c>
      <c r="C12" s="457">
        <f>SUM('..'!N4:O66)</f>
        <v>314.00466692755003</v>
      </c>
      <c r="D12" s="458">
        <f>SUM('..'!P4:P66)</f>
        <v>0</v>
      </c>
      <c r="E12" s="31">
        <f>+D12+C12+B12</f>
        <v>1215.1806809958198</v>
      </c>
    </row>
    <row r="13" spans="1:5" ht="14.25">
      <c r="A13" s="32">
        <f>1+A12</f>
        <v>2</v>
      </c>
      <c r="B13" s="401">
        <f>SUM('..'!J68:M76)</f>
        <v>155.11797823069401</v>
      </c>
      <c r="C13" s="402">
        <f>SUM('..'!N68:O76)</f>
        <v>0</v>
      </c>
      <c r="D13" s="403">
        <f>SUM('..'!P68:P76)</f>
        <v>0</v>
      </c>
      <c r="E13" s="36">
        <f t="shared" ref="E13:E38" si="0">+D13+C13+B13</f>
        <v>155.11797823069401</v>
      </c>
    </row>
    <row r="14" spans="1:5" s="5" customFormat="1" ht="14.25">
      <c r="A14" s="229">
        <f t="shared" ref="A14:A38" si="1">1+A13</f>
        <v>3</v>
      </c>
      <c r="B14" s="401">
        <f>SUM('..'!J78:M109)</f>
        <v>127.5424963536019</v>
      </c>
      <c r="C14" s="402">
        <f>SUM('..'!N78:O109)</f>
        <v>257.69041663599995</v>
      </c>
      <c r="D14" s="403">
        <f>SUM('..'!P78:P109)</f>
        <v>216.49976389695797</v>
      </c>
      <c r="E14" s="404">
        <f t="shared" si="0"/>
        <v>601.73267688655983</v>
      </c>
    </row>
    <row r="15" spans="1:5" s="5" customFormat="1" ht="14.25">
      <c r="A15" s="229">
        <f t="shared" si="1"/>
        <v>4</v>
      </c>
      <c r="B15" s="401">
        <f>SUM('..'!J111:M178)</f>
        <v>1061.8747741850002</v>
      </c>
      <c r="C15" s="402">
        <f>SUM('..'!N111:O178)</f>
        <v>455</v>
      </c>
      <c r="D15" s="403">
        <f>SUM('..'!P111:P178)</f>
        <v>140.13</v>
      </c>
      <c r="E15" s="404">
        <f t="shared" si="0"/>
        <v>1657.0047741850003</v>
      </c>
    </row>
    <row r="16" spans="1:5" s="5" customFormat="1" ht="14.25">
      <c r="A16" s="229">
        <f t="shared" si="1"/>
        <v>5</v>
      </c>
      <c r="B16" s="401">
        <f>SUM('..'!J180:M218)</f>
        <v>258.87666672239999</v>
      </c>
      <c r="C16" s="402">
        <f>SUM('..'!N180:O218)</f>
        <v>569.46033327760017</v>
      </c>
      <c r="D16" s="403">
        <f>SUM('..'!P180:P218)</f>
        <v>69.799999999999955</v>
      </c>
      <c r="E16" s="404">
        <f t="shared" si="0"/>
        <v>898.13700000000017</v>
      </c>
    </row>
    <row r="17" spans="1:13" s="5" customFormat="1" ht="14.25">
      <c r="A17" s="229">
        <f t="shared" si="1"/>
        <v>6</v>
      </c>
      <c r="B17" s="401">
        <f>SUM('..'!J220:M271)</f>
        <v>197.03510843373496</v>
      </c>
      <c r="C17" s="402">
        <f>SUM('..'!N220:O271)</f>
        <v>651.18289156626497</v>
      </c>
      <c r="D17" s="403">
        <f>SUM('..'!P220:P271)</f>
        <v>128.137</v>
      </c>
      <c r="E17" s="404">
        <f t="shared" si="0"/>
        <v>976.3549999999999</v>
      </c>
    </row>
    <row r="18" spans="1:13" s="5" customFormat="1" ht="14.25">
      <c r="A18" s="229">
        <f t="shared" si="1"/>
        <v>7</v>
      </c>
      <c r="B18" s="401">
        <f>SUM('..'!J273:M302)</f>
        <v>351.80105364999997</v>
      </c>
      <c r="C18" s="402">
        <f>SUM('..'!N273:O302)</f>
        <v>136.0651517</v>
      </c>
      <c r="D18" s="403">
        <f>SUM('..'!P273:P302)</f>
        <v>0</v>
      </c>
      <c r="E18" s="404">
        <f t="shared" si="0"/>
        <v>487.86620534999997</v>
      </c>
    </row>
    <row r="19" spans="1:13" s="5" customFormat="1" ht="14.25">
      <c r="A19" s="229">
        <f t="shared" si="1"/>
        <v>8</v>
      </c>
      <c r="B19" s="401">
        <f>SUM('..'!J304:M329)</f>
        <v>0</v>
      </c>
      <c r="C19" s="402">
        <f>SUM('..'!N304:O329)</f>
        <v>695.62</v>
      </c>
      <c r="D19" s="403">
        <f>SUM('..'!P304:P329)</f>
        <v>0</v>
      </c>
      <c r="E19" s="404">
        <f t="shared" si="0"/>
        <v>695.62</v>
      </c>
    </row>
    <row r="20" spans="1:13" s="5" customFormat="1" ht="14.25">
      <c r="A20" s="229">
        <f t="shared" si="1"/>
        <v>9</v>
      </c>
      <c r="B20" s="401">
        <f>SUM('..'!J331:M387)</f>
        <v>952.90889156626497</v>
      </c>
      <c r="C20" s="402">
        <f>SUM('..'!N331:O387)</f>
        <v>204.35</v>
      </c>
      <c r="D20" s="403">
        <f>SUM('..'!P331:P387)</f>
        <v>473.46000000000004</v>
      </c>
      <c r="E20" s="404">
        <f t="shared" si="0"/>
        <v>1630.718891566265</v>
      </c>
    </row>
    <row r="21" spans="1:13" s="5" customFormat="1" ht="14.25">
      <c r="A21" s="229">
        <f t="shared" si="1"/>
        <v>10</v>
      </c>
      <c r="B21" s="401">
        <f>SUM('..'!J389:M415)</f>
        <v>229.4744444444444</v>
      </c>
      <c r="C21" s="402">
        <f>SUM('..'!N389:O415)</f>
        <v>545.21855555555567</v>
      </c>
      <c r="D21" s="403">
        <f>SUM('..'!P389:P415)</f>
        <v>0</v>
      </c>
      <c r="E21" s="404">
        <f t="shared" si="0"/>
        <v>774.6930000000001</v>
      </c>
    </row>
    <row r="22" spans="1:13" s="5" customFormat="1" ht="14.25">
      <c r="A22" s="229">
        <f t="shared" si="1"/>
        <v>11</v>
      </c>
      <c r="B22" s="401">
        <f>'1-45'!E376</f>
        <v>33.529000000000003</v>
      </c>
      <c r="C22" s="402">
        <f>'1-45'!E377</f>
        <v>336.70600000000002</v>
      </c>
      <c r="D22" s="403">
        <f>'1-45'!E378</f>
        <v>0</v>
      </c>
      <c r="E22" s="404">
        <f t="shared" si="0"/>
        <v>370.23500000000001</v>
      </c>
    </row>
    <row r="23" spans="1:13" s="5" customFormat="1" ht="14.25">
      <c r="A23" s="229">
        <f t="shared" si="1"/>
        <v>12</v>
      </c>
      <c r="B23" s="401">
        <f>'1-45'!E396</f>
        <v>109.47</v>
      </c>
      <c r="C23" s="402">
        <f>'1-45'!E397</f>
        <v>169.68</v>
      </c>
      <c r="D23" s="403">
        <f>'1-45'!E398</f>
        <v>0</v>
      </c>
      <c r="E23" s="404">
        <f t="shared" si="0"/>
        <v>279.14999999999998</v>
      </c>
    </row>
    <row r="24" spans="1:13" s="5" customFormat="1" ht="14.25">
      <c r="A24" s="229">
        <f t="shared" si="1"/>
        <v>13</v>
      </c>
      <c r="B24" s="401">
        <f>'1-45'!E422</f>
        <v>33</v>
      </c>
      <c r="C24" s="402">
        <f>'1-45'!E423</f>
        <v>337.29</v>
      </c>
      <c r="D24" s="403">
        <f>'1-45'!E424</f>
        <v>0</v>
      </c>
      <c r="E24" s="404">
        <f t="shared" si="0"/>
        <v>370.29</v>
      </c>
    </row>
    <row r="25" spans="1:13" s="5" customFormat="1" ht="14.25">
      <c r="A25" s="229">
        <f t="shared" si="1"/>
        <v>14</v>
      </c>
      <c r="B25" s="401">
        <f>'1-45'!E446</f>
        <v>0</v>
      </c>
      <c r="C25" s="402">
        <f>'1-45'!E447</f>
        <v>315.52</v>
      </c>
      <c r="D25" s="403">
        <f>'1-45'!E448</f>
        <v>0</v>
      </c>
      <c r="E25" s="404">
        <f t="shared" si="0"/>
        <v>315.52</v>
      </c>
    </row>
    <row r="26" spans="1:13" ht="14.25">
      <c r="A26" s="32">
        <f t="shared" si="1"/>
        <v>15</v>
      </c>
      <c r="B26" s="33">
        <f>'1-45'!E469</f>
        <v>26.63</v>
      </c>
      <c r="C26" s="34">
        <f>'1-45'!E470</f>
        <v>0</v>
      </c>
      <c r="D26" s="35">
        <f>'1-45'!E471</f>
        <v>0</v>
      </c>
      <c r="E26" s="36">
        <f t="shared" si="0"/>
        <v>26.63</v>
      </c>
    </row>
    <row r="27" spans="1:13" ht="14.25">
      <c r="A27" s="32">
        <f t="shared" si="1"/>
        <v>16</v>
      </c>
      <c r="B27" s="33">
        <f>'1-45'!E505</f>
        <v>97.59</v>
      </c>
      <c r="C27" s="34">
        <f>'1-45'!E506</f>
        <v>366.41999999999996</v>
      </c>
      <c r="D27" s="35">
        <f>'1-45'!E507</f>
        <v>571.75</v>
      </c>
      <c r="E27" s="36">
        <f t="shared" si="0"/>
        <v>1035.76</v>
      </c>
    </row>
    <row r="28" spans="1:13" ht="14.25">
      <c r="A28" s="32">
        <f t="shared" si="1"/>
        <v>17</v>
      </c>
      <c r="B28" s="33">
        <f>'1-45'!E527</f>
        <v>0</v>
      </c>
      <c r="C28" s="34">
        <f>'1-45'!E528</f>
        <v>200</v>
      </c>
      <c r="D28" s="35">
        <f>'1-45'!E529</f>
        <v>0</v>
      </c>
      <c r="E28" s="36">
        <f t="shared" si="0"/>
        <v>200</v>
      </c>
    </row>
    <row r="29" spans="1:13" ht="14.25">
      <c r="A29" s="32">
        <f t="shared" si="1"/>
        <v>18</v>
      </c>
      <c r="B29" s="33">
        <f>'1-45'!E547</f>
        <v>0</v>
      </c>
      <c r="C29" s="34">
        <f>'1-45'!E548</f>
        <v>0</v>
      </c>
      <c r="D29" s="35">
        <f>'1-45'!E549</f>
        <v>76</v>
      </c>
      <c r="E29" s="36">
        <v>76</v>
      </c>
    </row>
    <row r="30" spans="1:13" ht="14.25">
      <c r="A30" s="32">
        <f t="shared" si="1"/>
        <v>19</v>
      </c>
      <c r="B30" s="33">
        <f>'1-45'!E567</f>
        <v>21.99</v>
      </c>
      <c r="C30" s="34">
        <f>'1-45'!E568</f>
        <v>188.73999999999998</v>
      </c>
      <c r="D30" s="35">
        <f>'1-45'!E569</f>
        <v>0</v>
      </c>
      <c r="E30" s="36">
        <f t="shared" si="0"/>
        <v>210.73</v>
      </c>
    </row>
    <row r="31" spans="1:13" ht="15">
      <c r="A31" s="32">
        <f t="shared" si="1"/>
        <v>20</v>
      </c>
      <c r="B31" s="33">
        <f>'1-45'!E587</f>
        <v>0</v>
      </c>
      <c r="C31" s="34">
        <f>'1-45'!E588</f>
        <v>0</v>
      </c>
      <c r="D31" s="35">
        <f>'1-45'!E589</f>
        <v>81</v>
      </c>
      <c r="E31" s="36">
        <f t="shared" si="0"/>
        <v>81</v>
      </c>
      <c r="K31" s="132"/>
      <c r="L31" s="73"/>
      <c r="M31" s="73"/>
    </row>
    <row r="32" spans="1:13" ht="14.25">
      <c r="A32" s="32">
        <f t="shared" si="1"/>
        <v>21</v>
      </c>
      <c r="B32" s="33">
        <f>'1-45'!E607</f>
        <v>0</v>
      </c>
      <c r="C32" s="34">
        <f>'1-45'!E608</f>
        <v>100.6</v>
      </c>
      <c r="D32" s="35">
        <f>'1-45'!E609</f>
        <v>96.18</v>
      </c>
      <c r="E32" s="36">
        <f t="shared" si="0"/>
        <v>196.78</v>
      </c>
    </row>
    <row r="33" spans="1:13" ht="14.25">
      <c r="A33" s="32">
        <f t="shared" si="1"/>
        <v>22</v>
      </c>
      <c r="B33" s="33">
        <f>'1-45'!E625</f>
        <v>0</v>
      </c>
      <c r="C33" s="34">
        <f>'1-45'!E626</f>
        <v>53.32</v>
      </c>
      <c r="D33" s="35">
        <f>'1-45'!E627</f>
        <v>195.68</v>
      </c>
      <c r="E33" s="36">
        <f t="shared" si="0"/>
        <v>249</v>
      </c>
      <c r="K33" s="73"/>
      <c r="L33" s="73"/>
      <c r="M33" s="73"/>
    </row>
    <row r="34" spans="1:13" ht="14.25">
      <c r="A34" s="32">
        <f t="shared" si="1"/>
        <v>23</v>
      </c>
      <c r="B34" s="33">
        <f>'1-45'!E646</f>
        <v>8.460000000000008</v>
      </c>
      <c r="C34" s="34">
        <f>'1-45'!E647</f>
        <v>138.35</v>
      </c>
      <c r="D34" s="35">
        <f>'1-45'!E648</f>
        <v>0</v>
      </c>
      <c r="E34" s="36">
        <f t="shared" si="0"/>
        <v>146.81</v>
      </c>
    </row>
    <row r="35" spans="1:13" ht="14.25">
      <c r="A35" s="32">
        <f t="shared" si="1"/>
        <v>24</v>
      </c>
      <c r="B35" s="33">
        <f>'1-45'!E669</f>
        <v>0</v>
      </c>
      <c r="C35" s="34">
        <f>'1-45'!E670</f>
        <v>50</v>
      </c>
      <c r="D35" s="35">
        <f>'1-45'!E671</f>
        <v>210.14999999999998</v>
      </c>
      <c r="E35" s="36">
        <f t="shared" si="0"/>
        <v>260.14999999999998</v>
      </c>
      <c r="M35" s="73"/>
    </row>
    <row r="36" spans="1:13" ht="14.25">
      <c r="A36" s="32">
        <f t="shared" si="1"/>
        <v>25</v>
      </c>
      <c r="B36" s="33">
        <f>'1-45'!E696</f>
        <v>0</v>
      </c>
      <c r="C36" s="34">
        <f>'1-45'!E697</f>
        <v>314</v>
      </c>
      <c r="D36" s="35">
        <f>'1-45'!E698</f>
        <v>167</v>
      </c>
      <c r="E36" s="36">
        <f>SUM(B36:D36)</f>
        <v>481</v>
      </c>
    </row>
    <row r="37" spans="1:13" ht="14.25">
      <c r="A37" s="32">
        <f t="shared" si="1"/>
        <v>26</v>
      </c>
      <c r="B37" s="33">
        <f>'1-45'!E718</f>
        <v>0</v>
      </c>
      <c r="C37" s="34">
        <f>'1-45'!E719</f>
        <v>332.07</v>
      </c>
      <c r="D37" s="35">
        <f>'1-45'!E720</f>
        <v>0</v>
      </c>
      <c r="E37" s="36">
        <f t="shared" si="0"/>
        <v>332.07</v>
      </c>
    </row>
    <row r="38" spans="1:13" ht="14.25">
      <c r="A38" s="32">
        <f t="shared" si="1"/>
        <v>27</v>
      </c>
      <c r="B38" s="33">
        <f>'1-45'!E738</f>
        <v>0</v>
      </c>
      <c r="C38" s="34">
        <f>'1-45'!E739</f>
        <v>150</v>
      </c>
      <c r="D38" s="35">
        <f>'1-45'!E740</f>
        <v>0</v>
      </c>
      <c r="E38" s="36">
        <f t="shared" si="0"/>
        <v>150</v>
      </c>
    </row>
    <row r="39" spans="1:13" ht="14.25">
      <c r="A39" s="68">
        <v>28</v>
      </c>
      <c r="B39" s="69">
        <f>'1-45'!E757</f>
        <v>12</v>
      </c>
      <c r="C39" s="70">
        <f>'1-45'!E758</f>
        <v>0</v>
      </c>
      <c r="D39" s="71">
        <f>'1-45'!E759</f>
        <v>153</v>
      </c>
      <c r="E39" s="72">
        <v>165</v>
      </c>
      <c r="G39" s="73"/>
    </row>
    <row r="40" spans="1:13" ht="14.25">
      <c r="A40" s="68">
        <v>29</v>
      </c>
      <c r="B40" s="69">
        <f>'1-45'!E777</f>
        <v>0</v>
      </c>
      <c r="C40" s="70">
        <f>'1-45'!E778</f>
        <v>83</v>
      </c>
      <c r="D40" s="71">
        <f>'1-45'!E779</f>
        <v>0</v>
      </c>
      <c r="E40" s="72">
        <f>SUM(B40:D40)</f>
        <v>83</v>
      </c>
    </row>
    <row r="41" spans="1:13" ht="14.25">
      <c r="A41" s="68">
        <v>30</v>
      </c>
      <c r="B41" s="69">
        <f>'1-45'!E804</f>
        <v>12.73</v>
      </c>
      <c r="C41" s="70">
        <f>'1-45'!E805</f>
        <v>135</v>
      </c>
      <c r="D41" s="71">
        <f>'1-45'!E806</f>
        <v>56</v>
      </c>
      <c r="E41" s="72">
        <f>SUM(B41:D41)</f>
        <v>203.73</v>
      </c>
      <c r="F41" s="73"/>
      <c r="G41" s="73"/>
    </row>
    <row r="42" spans="1:13" ht="14.25">
      <c r="A42" s="32">
        <v>31</v>
      </c>
      <c r="B42" s="33">
        <f>'1-45'!E828</f>
        <v>4</v>
      </c>
      <c r="C42" s="34">
        <f>'1-45'!E829</f>
        <v>165</v>
      </c>
      <c r="D42" s="71">
        <f>'1-45'!E830</f>
        <v>0</v>
      </c>
      <c r="E42" s="72">
        <f>SUM(B42:D42)</f>
        <v>169</v>
      </c>
      <c r="F42" s="73"/>
      <c r="G42" s="73"/>
    </row>
    <row r="43" spans="1:13" ht="14.25">
      <c r="A43" s="32">
        <v>33</v>
      </c>
      <c r="B43" s="33">
        <f>'1-45'!E851</f>
        <v>0</v>
      </c>
      <c r="C43" s="34">
        <f>'1-45'!E852</f>
        <v>111.27000000000001</v>
      </c>
      <c r="D43" s="35">
        <f>'1-45'!E853</f>
        <v>57.939999999999991</v>
      </c>
      <c r="E43" s="36">
        <f t="shared" ref="E43:E48" si="2">B43+C43+D43</f>
        <v>169.21</v>
      </c>
      <c r="F43" s="73"/>
      <c r="G43" s="73"/>
    </row>
    <row r="44" spans="1:13" ht="14.25">
      <c r="A44" s="68">
        <v>34</v>
      </c>
      <c r="B44" s="69">
        <f>'1-45'!E869</f>
        <v>0</v>
      </c>
      <c r="C44" s="70">
        <f>'1-45'!E870</f>
        <v>0</v>
      </c>
      <c r="D44" s="71">
        <f>'1-45'!E871</f>
        <v>190</v>
      </c>
      <c r="E44" s="72">
        <f t="shared" si="2"/>
        <v>190</v>
      </c>
      <c r="F44" s="73"/>
      <c r="G44" s="73"/>
    </row>
    <row r="45" spans="1:13" ht="14.25">
      <c r="A45" s="68">
        <v>35</v>
      </c>
      <c r="B45" s="69">
        <f>'1-45'!E895</f>
        <v>48</v>
      </c>
      <c r="C45" s="70">
        <f>'1-45'!E896</f>
        <v>44</v>
      </c>
      <c r="D45" s="71">
        <f>'1-45'!E897</f>
        <v>30</v>
      </c>
      <c r="E45" s="72">
        <f t="shared" si="2"/>
        <v>122</v>
      </c>
      <c r="F45" s="73"/>
      <c r="G45" s="73"/>
    </row>
    <row r="46" spans="1:13" ht="14.25">
      <c r="A46" s="68">
        <v>36</v>
      </c>
      <c r="B46" s="69">
        <f>'1-45'!E912</f>
        <v>40</v>
      </c>
      <c r="C46" s="70">
        <f>'1-45'!E913</f>
        <v>0</v>
      </c>
      <c r="D46" s="71">
        <f>'1-45'!E914</f>
        <v>184</v>
      </c>
      <c r="E46" s="72">
        <f t="shared" si="2"/>
        <v>224</v>
      </c>
      <c r="F46" s="73"/>
      <c r="G46" s="73"/>
    </row>
    <row r="47" spans="1:13" ht="14.25">
      <c r="A47" s="68">
        <v>37</v>
      </c>
      <c r="B47" s="69">
        <f>'1-45'!E932</f>
        <v>0</v>
      </c>
      <c r="C47" s="70">
        <f>'1-45'!E933</f>
        <v>0</v>
      </c>
      <c r="D47" s="71">
        <f>'1-45'!E934</f>
        <v>38</v>
      </c>
      <c r="E47" s="72">
        <f t="shared" si="2"/>
        <v>38</v>
      </c>
      <c r="F47" s="73"/>
      <c r="G47" s="73"/>
    </row>
    <row r="48" spans="1:13" ht="14.25">
      <c r="A48" s="32">
        <v>38</v>
      </c>
      <c r="B48" s="69">
        <f>'1-45'!E950</f>
        <v>0</v>
      </c>
      <c r="C48" s="70">
        <f>'1-45'!E951</f>
        <v>0</v>
      </c>
      <c r="D48" s="71">
        <f>'1-45'!E952</f>
        <v>74</v>
      </c>
      <c r="E48" s="72">
        <f t="shared" si="2"/>
        <v>74</v>
      </c>
      <c r="F48" s="73"/>
      <c r="G48" s="73"/>
    </row>
    <row r="49" spans="1:8" ht="14.25">
      <c r="A49" s="229">
        <v>39</v>
      </c>
      <c r="B49" s="226">
        <f>'1-45'!E969</f>
        <v>0</v>
      </c>
      <c r="C49" s="227">
        <f>'1-45'!E970</f>
        <v>193</v>
      </c>
      <c r="D49" s="228">
        <f>'1-45'!E971</f>
        <v>44</v>
      </c>
      <c r="E49" s="72">
        <f t="shared" ref="E49:E55" si="3">B49+C49+D49</f>
        <v>237</v>
      </c>
      <c r="F49" s="73"/>
      <c r="G49" s="73"/>
    </row>
    <row r="50" spans="1:8" ht="14.25">
      <c r="A50" s="229">
        <v>40</v>
      </c>
      <c r="B50" s="241">
        <f>'1-45'!E989</f>
        <v>0</v>
      </c>
      <c r="C50" s="242">
        <f>'1-45'!E990</f>
        <v>0</v>
      </c>
      <c r="D50" s="243">
        <f>'1-45'!E991</f>
        <v>54.483000000000004</v>
      </c>
      <c r="E50" s="244">
        <f t="shared" si="3"/>
        <v>54.483000000000004</v>
      </c>
      <c r="F50" s="73"/>
      <c r="G50" s="73"/>
    </row>
    <row r="51" spans="1:8" ht="14.25">
      <c r="A51" s="229">
        <v>41</v>
      </c>
      <c r="B51" s="245">
        <f>'1-45'!E1005</f>
        <v>0</v>
      </c>
      <c r="C51" s="246">
        <f>'1-45'!E1006</f>
        <v>0</v>
      </c>
      <c r="D51" s="247">
        <f>'1-45'!E1007</f>
        <v>25</v>
      </c>
      <c r="E51" s="244">
        <f t="shared" si="3"/>
        <v>25</v>
      </c>
      <c r="F51" s="73"/>
      <c r="G51" s="73"/>
    </row>
    <row r="52" spans="1:8" ht="14.25">
      <c r="A52" s="229">
        <v>42</v>
      </c>
      <c r="B52" s="245">
        <f>'1-45'!E1025</f>
        <v>0</v>
      </c>
      <c r="C52" s="246">
        <f>'1-45'!E1026</f>
        <v>0</v>
      </c>
      <c r="D52" s="247">
        <f>'1-45'!E1027</f>
        <v>25</v>
      </c>
      <c r="E52" s="244">
        <f t="shared" si="3"/>
        <v>25</v>
      </c>
      <c r="F52" s="73"/>
      <c r="G52" s="73"/>
    </row>
    <row r="53" spans="1:8" ht="14.25">
      <c r="A53" s="229">
        <v>43</v>
      </c>
      <c r="B53" s="245">
        <f>'1-45'!E1046</f>
        <v>0</v>
      </c>
      <c r="C53" s="246">
        <f>'1-45'!E1047</f>
        <v>175.65699999999998</v>
      </c>
      <c r="D53" s="247">
        <f>'1-45'!E1048</f>
        <v>0</v>
      </c>
      <c r="E53" s="244">
        <f t="shared" si="3"/>
        <v>175.65699999999998</v>
      </c>
      <c r="F53" s="73"/>
      <c r="G53" s="73"/>
    </row>
    <row r="54" spans="1:8" ht="14.25">
      <c r="A54" s="229">
        <v>44</v>
      </c>
      <c r="B54" s="245">
        <f>'1-45'!E1065</f>
        <v>0</v>
      </c>
      <c r="C54" s="246">
        <f>'1-45'!E1066</f>
        <v>42.424999999999997</v>
      </c>
      <c r="D54" s="247">
        <f>'1-45'!E1067</f>
        <v>0</v>
      </c>
      <c r="E54" s="244">
        <f t="shared" si="3"/>
        <v>42.424999999999997</v>
      </c>
      <c r="F54" s="73"/>
      <c r="G54" s="73"/>
    </row>
    <row r="55" spans="1:8" ht="15" thickBot="1">
      <c r="A55" s="248">
        <v>45</v>
      </c>
      <c r="B55" s="249">
        <f>'1-45'!E1087</f>
        <v>12</v>
      </c>
      <c r="C55" s="92">
        <f>'1-45'!E1088</f>
        <v>40</v>
      </c>
      <c r="D55" s="250">
        <f>'1-45'!E1089</f>
        <v>40</v>
      </c>
      <c r="E55" s="244">
        <f t="shared" si="3"/>
        <v>92</v>
      </c>
      <c r="F55" s="73"/>
      <c r="G55" s="73"/>
    </row>
    <row r="56" spans="1:8" ht="18.75" thickBot="1">
      <c r="A56" s="565" t="s">
        <v>1174</v>
      </c>
      <c r="B56" s="464">
        <f>SUM(B12:B55)</f>
        <v>4695.2064276544106</v>
      </c>
      <c r="C56" s="464">
        <f>SUM(C12:C55)</f>
        <v>7870.6400156629716</v>
      </c>
      <c r="D56" s="464">
        <f>SUM(D12:D55)</f>
        <v>3397.2097638969585</v>
      </c>
      <c r="E56" s="459"/>
      <c r="G56" s="73"/>
      <c r="H56" s="73"/>
    </row>
    <row r="57" spans="1:8" ht="27" customHeight="1" thickBot="1">
      <c r="A57" s="566"/>
      <c r="B57" s="465">
        <f>B56/B58</f>
        <v>0.294129543034025</v>
      </c>
      <c r="C57" s="465">
        <f>C56/B58</f>
        <v>0.49305345502109521</v>
      </c>
      <c r="D57" s="465">
        <f>D56/B58</f>
        <v>0.21281700194487971</v>
      </c>
      <c r="E57" s="460"/>
      <c r="F57" s="73"/>
      <c r="H57" s="73"/>
    </row>
    <row r="58" spans="1:8" ht="21" thickBot="1">
      <c r="A58" s="466" t="s">
        <v>964</v>
      </c>
      <c r="B58" s="558">
        <f>SUM(B56:D56)</f>
        <v>15963.056207214342</v>
      </c>
      <c r="C58" s="558"/>
      <c r="D58" s="558"/>
      <c r="E58" s="166"/>
    </row>
    <row r="59" spans="1:8" ht="8.25" customHeight="1"/>
    <row r="60" spans="1:8">
      <c r="A60" s="2"/>
      <c r="E60" s="251"/>
    </row>
    <row r="62" spans="1:8">
      <c r="E62" s="29"/>
    </row>
  </sheetData>
  <mergeCells count="7">
    <mergeCell ref="A5:E5"/>
    <mergeCell ref="B58:D58"/>
    <mergeCell ref="A10:A11"/>
    <mergeCell ref="B10:E10"/>
    <mergeCell ref="A7:E7"/>
    <mergeCell ref="A8:E8"/>
    <mergeCell ref="A56:A57"/>
  </mergeCells>
  <phoneticPr fontId="5" type="noConversion"/>
  <pageMargins left="1.41" right="0.78740157480314965" top="0.44" bottom="0.59055118110236227" header="0.25" footer="0"/>
  <pageSetup scale="8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 enableFormatConditionsCalculation="0">
    <tabColor indexed="10"/>
  </sheetPr>
  <dimension ref="A1:M1104"/>
  <sheetViews>
    <sheetView view="pageBreakPreview" topLeftCell="A1078" zoomScaleNormal="75" zoomScaleSheetLayoutView="100" workbookViewId="0">
      <selection activeCell="E1105" sqref="E1105"/>
    </sheetView>
  </sheetViews>
  <sheetFormatPr baseColWidth="10" defaultRowHeight="12.75"/>
  <cols>
    <col min="1" max="1" width="26.85546875" customWidth="1"/>
    <col min="2" max="2" width="27.5703125" customWidth="1"/>
    <col min="3" max="3" width="11.28515625" style="410" customWidth="1"/>
    <col min="4" max="4" width="22.140625" style="207" customWidth="1"/>
    <col min="5" max="5" width="21.85546875" customWidth="1"/>
    <col min="6" max="6" width="11.42578125" style="436"/>
    <col min="8" max="8" width="9.42578125" customWidth="1"/>
  </cols>
  <sheetData>
    <row r="1" spans="1:7">
      <c r="A1" s="2"/>
      <c r="F1" s="429"/>
    </row>
    <row r="2" spans="1:7">
      <c r="A2" s="2"/>
      <c r="F2" s="429"/>
    </row>
    <row r="3" spans="1:7">
      <c r="A3" s="7"/>
      <c r="B3" s="7"/>
      <c r="F3" s="429"/>
    </row>
    <row r="6" spans="1:7" ht="15.75">
      <c r="A6" s="541" t="s">
        <v>925</v>
      </c>
      <c r="B6" s="541"/>
      <c r="C6" s="541"/>
      <c r="D6" s="541"/>
      <c r="E6" s="541"/>
      <c r="F6" s="429"/>
    </row>
    <row r="8" spans="1:7" ht="19.5">
      <c r="A8" s="577" t="s">
        <v>903</v>
      </c>
      <c r="B8" s="577"/>
      <c r="C8" s="577"/>
      <c r="D8" s="577"/>
      <c r="E8" s="577"/>
      <c r="F8" s="429"/>
    </row>
    <row r="9" spans="1:7" ht="12.75" customHeight="1" thickBot="1">
      <c r="A9" s="10"/>
      <c r="B9" s="10"/>
      <c r="C9" s="411"/>
      <c r="D9" s="23"/>
      <c r="E9" s="10"/>
      <c r="F9" s="429"/>
      <c r="G9" s="205"/>
    </row>
    <row r="10" spans="1:7" ht="18.75" thickBot="1">
      <c r="A10" s="572" t="s">
        <v>926</v>
      </c>
      <c r="B10" s="573"/>
      <c r="C10" s="573"/>
      <c r="D10" s="573"/>
      <c r="E10" s="574"/>
      <c r="F10" s="429"/>
    </row>
    <row r="11" spans="1:7" ht="13.5" thickBot="1">
      <c r="A11" s="12" t="s">
        <v>927</v>
      </c>
      <c r="B11" s="13" t="s">
        <v>928</v>
      </c>
      <c r="C11" s="412" t="s">
        <v>929</v>
      </c>
      <c r="D11" s="105" t="s">
        <v>930</v>
      </c>
      <c r="E11" s="14" t="s">
        <v>854</v>
      </c>
      <c r="F11" s="429"/>
    </row>
    <row r="12" spans="1:7">
      <c r="A12" s="45" t="s">
        <v>931</v>
      </c>
      <c r="B12" s="46" t="s">
        <v>932</v>
      </c>
      <c r="C12" s="413">
        <f>+'..'!H4</f>
        <v>23.73204144</v>
      </c>
      <c r="D12" s="365">
        <f>+C12</f>
        <v>23.73204144</v>
      </c>
      <c r="E12" s="47" t="s">
        <v>933</v>
      </c>
      <c r="F12" s="429"/>
    </row>
    <row r="13" spans="1:7">
      <c r="A13" s="48" t="s">
        <v>932</v>
      </c>
      <c r="B13" s="49" t="s">
        <v>934</v>
      </c>
      <c r="C13" s="408">
        <f>SUM('..'!H5:H8)</f>
        <v>71.588853200949984</v>
      </c>
      <c r="D13" s="366">
        <f>+C13+D12</f>
        <v>95.320894640949987</v>
      </c>
      <c r="E13" s="50" t="s">
        <v>933</v>
      </c>
      <c r="F13" s="429"/>
    </row>
    <row r="14" spans="1:7">
      <c r="A14" s="48" t="s">
        <v>934</v>
      </c>
      <c r="B14" s="49" t="s">
        <v>935</v>
      </c>
      <c r="C14" s="408">
        <f>SUM('..'!H9:H13)</f>
        <v>98.161689821999985</v>
      </c>
      <c r="D14" s="366">
        <f>+C14+D13</f>
        <v>193.48258446294997</v>
      </c>
      <c r="E14" s="50" t="s">
        <v>933</v>
      </c>
      <c r="F14" s="429"/>
    </row>
    <row r="15" spans="1:7">
      <c r="A15" s="48" t="s">
        <v>935</v>
      </c>
      <c r="B15" s="49" t="s">
        <v>936</v>
      </c>
      <c r="C15" s="408">
        <f>SUM('..'!H14)</f>
        <v>20.716094507000008</v>
      </c>
      <c r="D15" s="366">
        <f t="shared" ref="D15:D42" si="0">+C15+D14</f>
        <v>214.19867896994998</v>
      </c>
      <c r="E15" s="50" t="s">
        <v>933</v>
      </c>
      <c r="F15" s="429"/>
    </row>
    <row r="16" spans="1:7">
      <c r="A16" s="48" t="s">
        <v>936</v>
      </c>
      <c r="B16" s="49" t="s">
        <v>937</v>
      </c>
      <c r="C16" s="408">
        <f>SUM('..'!H15:H16)</f>
        <v>44.940000176550001</v>
      </c>
      <c r="D16" s="366">
        <f t="shared" si="0"/>
        <v>259.13867914649995</v>
      </c>
      <c r="E16" s="50" t="s">
        <v>933</v>
      </c>
      <c r="F16" s="429"/>
    </row>
    <row r="17" spans="1:6">
      <c r="A17" s="48" t="s">
        <v>937</v>
      </c>
      <c r="B17" s="49" t="s">
        <v>938</v>
      </c>
      <c r="C17" s="408">
        <f>SUM('..'!H17)</f>
        <v>23.66000009295</v>
      </c>
      <c r="D17" s="366">
        <f t="shared" si="0"/>
        <v>282.79867923944994</v>
      </c>
      <c r="E17" s="50" t="s">
        <v>933</v>
      </c>
      <c r="F17" s="429"/>
    </row>
    <row r="18" spans="1:6">
      <c r="A18" s="48" t="s">
        <v>938</v>
      </c>
      <c r="B18" s="49" t="s">
        <v>939</v>
      </c>
      <c r="C18" s="408">
        <f>SUM('..'!H18:H19)</f>
        <v>40.740000124905002</v>
      </c>
      <c r="D18" s="366">
        <f t="shared" si="0"/>
        <v>323.53867936435495</v>
      </c>
      <c r="E18" s="50" t="s">
        <v>933</v>
      </c>
      <c r="F18" s="429"/>
    </row>
    <row r="19" spans="1:6">
      <c r="A19" s="48" t="s">
        <v>939</v>
      </c>
      <c r="B19" s="49" t="s">
        <v>940</v>
      </c>
      <c r="C19" s="408">
        <f>SUM('..'!H20)</f>
        <v>4.4333333350749999</v>
      </c>
      <c r="D19" s="366">
        <f t="shared" si="0"/>
        <v>327.97201269942997</v>
      </c>
      <c r="E19" s="50" t="s">
        <v>933</v>
      </c>
      <c r="F19" s="429"/>
    </row>
    <row r="20" spans="1:6">
      <c r="A20" s="64" t="s">
        <v>940</v>
      </c>
      <c r="B20" s="462" t="s">
        <v>941</v>
      </c>
      <c r="C20" s="408">
        <f>SUM('..'!H21:H22)</f>
        <v>26.60000008734</v>
      </c>
      <c r="D20" s="408">
        <f t="shared" si="0"/>
        <v>354.57201278676996</v>
      </c>
      <c r="E20" s="463" t="s">
        <v>933</v>
      </c>
      <c r="F20" s="429"/>
    </row>
    <row r="21" spans="1:6">
      <c r="A21" s="64" t="s">
        <v>941</v>
      </c>
      <c r="B21" s="462" t="s">
        <v>942</v>
      </c>
      <c r="C21" s="408">
        <f>SUM('..'!H23)</f>
        <v>23.473333425550006</v>
      </c>
      <c r="D21" s="408">
        <f t="shared" si="0"/>
        <v>378.04534621231994</v>
      </c>
      <c r="E21" s="463" t="s">
        <v>933</v>
      </c>
      <c r="F21" s="429"/>
    </row>
    <row r="22" spans="1:6">
      <c r="A22" s="48" t="s">
        <v>942</v>
      </c>
      <c r="B22" s="49" t="s">
        <v>943</v>
      </c>
      <c r="C22" s="408">
        <f>SUM('..'!H24)</f>
        <v>26.646666771349985</v>
      </c>
      <c r="D22" s="408">
        <f t="shared" si="0"/>
        <v>404.69201298366994</v>
      </c>
      <c r="E22" s="50" t="s">
        <v>933</v>
      </c>
      <c r="F22" s="429"/>
    </row>
    <row r="23" spans="1:6">
      <c r="A23" s="48" t="s">
        <v>943</v>
      </c>
      <c r="B23" s="49" t="s">
        <v>944</v>
      </c>
      <c r="C23" s="408">
        <f>SUM('..'!H25)</f>
        <v>35.513333472850007</v>
      </c>
      <c r="D23" s="408">
        <f t="shared" si="0"/>
        <v>440.20534645651992</v>
      </c>
      <c r="E23" s="50" t="s">
        <v>933</v>
      </c>
      <c r="F23" s="429"/>
    </row>
    <row r="24" spans="1:6">
      <c r="A24" s="48" t="s">
        <v>944</v>
      </c>
      <c r="B24" s="49" t="s">
        <v>945</v>
      </c>
      <c r="C24" s="408">
        <f>SUM('..'!H26:H28)</f>
        <v>94.313333703849977</v>
      </c>
      <c r="D24" s="408">
        <f t="shared" si="0"/>
        <v>534.51868016036985</v>
      </c>
      <c r="E24" s="50" t="s">
        <v>933</v>
      </c>
      <c r="F24" s="429"/>
    </row>
    <row r="25" spans="1:6">
      <c r="A25" s="48" t="s">
        <v>945</v>
      </c>
      <c r="B25" s="49" t="s">
        <v>946</v>
      </c>
      <c r="C25" s="408">
        <f>SUM('..'!H29:H31)</f>
        <v>64.306666919300028</v>
      </c>
      <c r="D25" s="408">
        <f t="shared" si="0"/>
        <v>598.82534707966988</v>
      </c>
      <c r="E25" s="50" t="s">
        <v>933</v>
      </c>
      <c r="F25" s="429"/>
    </row>
    <row r="26" spans="1:6">
      <c r="A26" s="48" t="s">
        <v>946</v>
      </c>
      <c r="B26" s="49" t="s">
        <v>947</v>
      </c>
      <c r="C26" s="408">
        <f>SUM('..'!H32)</f>
        <v>20.300000079749999</v>
      </c>
      <c r="D26" s="408">
        <f t="shared" si="0"/>
        <v>619.1253471594199</v>
      </c>
      <c r="E26" s="50" t="s">
        <v>933</v>
      </c>
      <c r="F26" s="429"/>
    </row>
    <row r="27" spans="1:6">
      <c r="A27" s="48" t="s">
        <v>947</v>
      </c>
      <c r="B27" s="49" t="s">
        <v>948</v>
      </c>
      <c r="C27" s="408">
        <f>SUM('..'!H33:H34)</f>
        <v>24.7333334305</v>
      </c>
      <c r="D27" s="408">
        <f t="shared" si="0"/>
        <v>643.85868058991991</v>
      </c>
      <c r="E27" s="50" t="s">
        <v>933</v>
      </c>
      <c r="F27" s="429"/>
    </row>
    <row r="28" spans="1:6">
      <c r="A28" s="48" t="s">
        <v>948</v>
      </c>
      <c r="B28" s="49" t="s">
        <v>949</v>
      </c>
      <c r="C28" s="408">
        <f>SUM('..'!H35:H36)</f>
        <v>36.913333478349955</v>
      </c>
      <c r="D28" s="408">
        <f t="shared" si="0"/>
        <v>680.77201406826987</v>
      </c>
      <c r="E28" s="50" t="s">
        <v>933</v>
      </c>
      <c r="F28" s="429"/>
    </row>
    <row r="29" spans="1:6">
      <c r="A29" s="48" t="str">
        <f>+B28</f>
        <v>Cuchu Ingenio</v>
      </c>
      <c r="B29" s="49" t="s">
        <v>951</v>
      </c>
      <c r="C29" s="408">
        <f>SUM('..'!H37:H40)</f>
        <v>84.837666927549975</v>
      </c>
      <c r="D29" s="408">
        <f t="shared" si="0"/>
        <v>765.60968099581987</v>
      </c>
      <c r="E29" s="50" t="s">
        <v>950</v>
      </c>
      <c r="F29" s="429"/>
    </row>
    <row r="30" spans="1:6">
      <c r="A30" s="48" t="s">
        <v>951</v>
      </c>
      <c r="B30" s="49" t="s">
        <v>952</v>
      </c>
      <c r="C30" s="408">
        <f>SUM('..'!H41:H43)</f>
        <v>61.275000000000006</v>
      </c>
      <c r="D30" s="408">
        <f t="shared" si="0"/>
        <v>826.88468099581985</v>
      </c>
      <c r="E30" s="50" t="s">
        <v>950</v>
      </c>
      <c r="F30" s="429"/>
    </row>
    <row r="31" spans="1:6">
      <c r="A31" s="48" t="s">
        <v>952</v>
      </c>
      <c r="B31" s="49" t="s">
        <v>953</v>
      </c>
      <c r="C31" s="408">
        <f>SUM('..'!H44:H45)</f>
        <v>42.206000000000003</v>
      </c>
      <c r="D31" s="408">
        <f t="shared" si="0"/>
        <v>869.09068099581987</v>
      </c>
      <c r="E31" s="50" t="s">
        <v>950</v>
      </c>
      <c r="F31" s="429"/>
    </row>
    <row r="32" spans="1:6">
      <c r="A32" s="48" t="s">
        <v>953</v>
      </c>
      <c r="B32" s="49" t="s">
        <v>1068</v>
      </c>
      <c r="C32" s="408">
        <f>SUM('..'!H46)</f>
        <v>30.734999999999999</v>
      </c>
      <c r="D32" s="408">
        <f t="shared" si="0"/>
        <v>899.82568099581988</v>
      </c>
      <c r="E32" s="50" t="s">
        <v>950</v>
      </c>
      <c r="F32" s="429"/>
    </row>
    <row r="33" spans="1:7">
      <c r="A33" s="48" t="s">
        <v>1068</v>
      </c>
      <c r="B33" s="49" t="s">
        <v>955</v>
      </c>
      <c r="C33" s="408">
        <f>SUM('..'!H47:H49)</f>
        <v>54.411999999999999</v>
      </c>
      <c r="D33" s="408">
        <f t="shared" si="0"/>
        <v>954.23768099581991</v>
      </c>
      <c r="E33" s="50" t="s">
        <v>950</v>
      </c>
      <c r="F33" s="429"/>
    </row>
    <row r="34" spans="1:7">
      <c r="A34" s="48" t="s">
        <v>955</v>
      </c>
      <c r="B34" s="49" t="s">
        <v>1344</v>
      </c>
      <c r="C34" s="408">
        <v>40</v>
      </c>
      <c r="D34" s="408">
        <f t="shared" si="0"/>
        <v>994.23768099581991</v>
      </c>
      <c r="E34" s="50" t="s">
        <v>950</v>
      </c>
      <c r="F34" s="429"/>
    </row>
    <row r="35" spans="1:7">
      <c r="A35" s="48" t="s">
        <v>1344</v>
      </c>
      <c r="B35" s="49" t="s">
        <v>956</v>
      </c>
      <c r="C35" s="408">
        <f>SUM('..'!H52)</f>
        <v>11.569000000000001</v>
      </c>
      <c r="D35" s="408">
        <f t="shared" si="0"/>
        <v>1005.8066809958199</v>
      </c>
      <c r="E35" s="50" t="s">
        <v>933</v>
      </c>
      <c r="F35" s="429"/>
    </row>
    <row r="36" spans="1:7">
      <c r="A36" s="48" t="s">
        <v>956</v>
      </c>
      <c r="B36" s="49" t="s">
        <v>957</v>
      </c>
      <c r="C36" s="408">
        <f>SUM('..'!H53)</f>
        <v>7.843</v>
      </c>
      <c r="D36" s="408">
        <f t="shared" si="0"/>
        <v>1013.6496809958198</v>
      </c>
      <c r="E36" s="50" t="s">
        <v>933</v>
      </c>
      <c r="F36" s="429"/>
    </row>
    <row r="37" spans="1:7">
      <c r="A37" s="48" t="s">
        <v>957</v>
      </c>
      <c r="B37" s="49" t="s">
        <v>958</v>
      </c>
      <c r="C37" s="408">
        <f>SUM('..'!H54:H55)</f>
        <v>42.844000000000001</v>
      </c>
      <c r="D37" s="408">
        <f t="shared" si="0"/>
        <v>1056.4936809958199</v>
      </c>
      <c r="E37" s="50" t="s">
        <v>933</v>
      </c>
      <c r="F37" s="429"/>
    </row>
    <row r="38" spans="1:7">
      <c r="A38" s="48" t="s">
        <v>958</v>
      </c>
      <c r="B38" s="49" t="s">
        <v>959</v>
      </c>
      <c r="C38" s="408">
        <f>SUM('..'!H56:H57)</f>
        <v>45.293999999999997</v>
      </c>
      <c r="D38" s="408">
        <f t="shared" si="0"/>
        <v>1101.78768099582</v>
      </c>
      <c r="E38" s="50" t="s">
        <v>933</v>
      </c>
      <c r="F38" s="429"/>
    </row>
    <row r="39" spans="1:7">
      <c r="A39" s="48" t="s">
        <v>959</v>
      </c>
      <c r="B39" s="49" t="s">
        <v>960</v>
      </c>
      <c r="C39" s="408">
        <f>SUM('..'!H58)</f>
        <v>20.783999999999999</v>
      </c>
      <c r="D39" s="408">
        <f t="shared" si="0"/>
        <v>1122.5716809958201</v>
      </c>
      <c r="E39" s="50" t="s">
        <v>933</v>
      </c>
      <c r="F39" s="429"/>
    </row>
    <row r="40" spans="1:7">
      <c r="A40" s="48" t="s">
        <v>960</v>
      </c>
      <c r="B40" s="49" t="s">
        <v>1348</v>
      </c>
      <c r="C40" s="408">
        <f>SUM('..'!H59)</f>
        <v>19.510000000000002</v>
      </c>
      <c r="D40" s="408">
        <f t="shared" si="0"/>
        <v>1142.0816809958201</v>
      </c>
      <c r="E40" s="50" t="s">
        <v>933</v>
      </c>
      <c r="F40" s="429"/>
    </row>
    <row r="41" spans="1:7">
      <c r="A41" s="48" t="s">
        <v>1348</v>
      </c>
      <c r="B41" s="49" t="s">
        <v>961</v>
      </c>
      <c r="C41" s="408">
        <f>SUM('..'!H60:H62)</f>
        <v>51.667000000000002</v>
      </c>
      <c r="D41" s="408">
        <f t="shared" si="0"/>
        <v>1193.74868099582</v>
      </c>
      <c r="E41" s="50" t="s">
        <v>933</v>
      </c>
      <c r="F41" s="429"/>
    </row>
    <row r="42" spans="1:7" ht="13.5" thickBot="1">
      <c r="A42" s="51" t="s">
        <v>961</v>
      </c>
      <c r="B42" s="52" t="s">
        <v>846</v>
      </c>
      <c r="C42" s="409">
        <f>SUM('..'!H63:H66)</f>
        <v>20.893000000000001</v>
      </c>
      <c r="D42" s="409">
        <f t="shared" si="0"/>
        <v>1214.64168099582</v>
      </c>
      <c r="E42" s="53" t="s">
        <v>933</v>
      </c>
      <c r="F42" s="429"/>
      <c r="G42" s="73">
        <f>+D42-D18</f>
        <v>891.10300163146508</v>
      </c>
    </row>
    <row r="43" spans="1:7" ht="13.5" thickBot="1">
      <c r="F43" s="429"/>
    </row>
    <row r="44" spans="1:7" ht="16.5" thickBot="1">
      <c r="D44" s="570" t="s">
        <v>1181</v>
      </c>
      <c r="E44" s="571"/>
      <c r="F44" s="429"/>
    </row>
    <row r="45" spans="1:7" ht="15.75" thickBot="1">
      <c r="D45" s="40" t="s">
        <v>962</v>
      </c>
      <c r="E45" s="41" t="s">
        <v>285</v>
      </c>
      <c r="F45" s="429"/>
    </row>
    <row r="46" spans="1:7" ht="14.25">
      <c r="D46" s="378" t="s">
        <v>933</v>
      </c>
      <c r="E46" s="37">
        <f>+D28+C35+C36+C37+C38+C39+C40+C41+C42</f>
        <v>901.17601406826986</v>
      </c>
      <c r="F46" s="429"/>
      <c r="G46" s="181"/>
    </row>
    <row r="47" spans="1:7" ht="14.25">
      <c r="D47" s="379" t="s">
        <v>950</v>
      </c>
      <c r="E47" s="38">
        <f>+D34-D28</f>
        <v>313.46566692755005</v>
      </c>
      <c r="F47" s="429"/>
    </row>
    <row r="48" spans="1:7" ht="15" thickBot="1">
      <c r="D48" s="380" t="s">
        <v>963</v>
      </c>
      <c r="E48" s="39">
        <v>0</v>
      </c>
      <c r="F48" s="429"/>
    </row>
    <row r="49" spans="1:6" ht="17.25" thickBot="1">
      <c r="D49" s="381" t="s">
        <v>964</v>
      </c>
      <c r="E49" s="196">
        <f>+E48+E47+E46</f>
        <v>1214.64168099582</v>
      </c>
      <c r="F49" s="430">
        <f>+E49</f>
        <v>1214.64168099582</v>
      </c>
    </row>
    <row r="50" spans="1:6">
      <c r="D50" s="382"/>
      <c r="E50" s="22"/>
      <c r="F50" s="429"/>
    </row>
    <row r="51" spans="1:6">
      <c r="D51" s="382"/>
      <c r="E51" s="22"/>
      <c r="F51" s="429"/>
    </row>
    <row r="52" spans="1:6">
      <c r="D52" s="382"/>
      <c r="E52" s="22"/>
      <c r="F52" s="429"/>
    </row>
    <row r="53" spans="1:6">
      <c r="D53" s="382"/>
      <c r="E53" s="22"/>
      <c r="F53" s="429"/>
    </row>
    <row r="54" spans="1:6">
      <c r="D54" s="382"/>
      <c r="E54" s="22"/>
      <c r="F54" s="429"/>
    </row>
    <row r="55" spans="1:6">
      <c r="D55" s="382"/>
      <c r="E55" s="22"/>
      <c r="F55" s="429"/>
    </row>
    <row r="56" spans="1:6">
      <c r="D56" s="382"/>
      <c r="E56" s="22"/>
      <c r="F56" s="429"/>
    </row>
    <row r="57" spans="1:6">
      <c r="D57" s="382"/>
      <c r="E57" s="22"/>
      <c r="F57" s="429"/>
    </row>
    <row r="58" spans="1:6">
      <c r="D58" s="382"/>
      <c r="E58" s="22"/>
      <c r="F58" s="429"/>
    </row>
    <row r="59" spans="1:6">
      <c r="D59" s="382"/>
      <c r="E59" s="22"/>
      <c r="F59" s="429"/>
    </row>
    <row r="60" spans="1:6">
      <c r="D60" s="382"/>
      <c r="E60" s="22"/>
      <c r="F60" s="429"/>
    </row>
    <row r="61" spans="1:6">
      <c r="D61" s="382"/>
      <c r="E61" s="22"/>
      <c r="F61" s="429"/>
    </row>
    <row r="62" spans="1:6">
      <c r="D62" s="382"/>
      <c r="E62" s="22"/>
      <c r="F62" s="429"/>
    </row>
    <row r="63" spans="1:6" ht="12.75" customHeight="1" thickBot="1">
      <c r="A63" s="10"/>
      <c r="B63" s="10"/>
      <c r="C63" s="411"/>
      <c r="D63" s="23"/>
      <c r="E63" s="10"/>
      <c r="F63" s="429"/>
    </row>
    <row r="64" spans="1:6" ht="18.75" thickBot="1">
      <c r="A64" s="567" t="s">
        <v>965</v>
      </c>
      <c r="B64" s="568"/>
      <c r="C64" s="568"/>
      <c r="D64" s="568"/>
      <c r="E64" s="569"/>
      <c r="F64" s="429"/>
    </row>
    <row r="65" spans="1:6" ht="13.5" thickBot="1">
      <c r="A65" s="12" t="s">
        <v>927</v>
      </c>
      <c r="B65" s="13" t="s">
        <v>928</v>
      </c>
      <c r="C65" s="412" t="s">
        <v>929</v>
      </c>
      <c r="D65" s="13" t="s">
        <v>930</v>
      </c>
      <c r="E65" s="14" t="s">
        <v>854</v>
      </c>
      <c r="F65" s="429"/>
    </row>
    <row r="66" spans="1:6">
      <c r="A66" s="45" t="s">
        <v>966</v>
      </c>
      <c r="B66" s="46" t="s">
        <v>967</v>
      </c>
      <c r="C66" s="414">
        <f>SUM('..'!H68)</f>
        <v>8.41</v>
      </c>
      <c r="D66" s="368">
        <f>+C66</f>
        <v>8.41</v>
      </c>
      <c r="E66" s="47" t="s">
        <v>933</v>
      </c>
      <c r="F66" s="429"/>
    </row>
    <row r="67" spans="1:6">
      <c r="A67" s="48" t="s">
        <v>967</v>
      </c>
      <c r="B67" s="49" t="s">
        <v>968</v>
      </c>
      <c r="C67" s="415">
        <f>SUM('..'!H69:H70)</f>
        <v>39.5</v>
      </c>
      <c r="D67" s="369">
        <f>+C67+D66</f>
        <v>47.91</v>
      </c>
      <c r="E67" s="50" t="s">
        <v>933</v>
      </c>
      <c r="F67" s="429"/>
    </row>
    <row r="68" spans="1:6">
      <c r="A68" s="48" t="s">
        <v>968</v>
      </c>
      <c r="B68" s="49" t="s">
        <v>969</v>
      </c>
      <c r="C68" s="415">
        <f>SUM('..'!H71:H72)</f>
        <v>36.89</v>
      </c>
      <c r="D68" s="369">
        <f>+C68+D67</f>
        <v>84.8</v>
      </c>
      <c r="E68" s="50" t="s">
        <v>933</v>
      </c>
      <c r="F68" s="429"/>
    </row>
    <row r="69" spans="1:6">
      <c r="A69" s="48" t="s">
        <v>969</v>
      </c>
      <c r="B69" s="49" t="s">
        <v>1346</v>
      </c>
      <c r="C69" s="415">
        <f>SUM('..'!H73:H74)</f>
        <v>57.357978230694002</v>
      </c>
      <c r="D69" s="369">
        <f>+C69+D68</f>
        <v>142.157978230694</v>
      </c>
      <c r="E69" s="50" t="s">
        <v>933</v>
      </c>
      <c r="F69" s="429"/>
    </row>
    <row r="70" spans="1:6" ht="13.5" thickBot="1">
      <c r="A70" s="51" t="s">
        <v>970</v>
      </c>
      <c r="B70" s="52" t="s">
        <v>971</v>
      </c>
      <c r="C70" s="416">
        <f>SUM('..'!H75:H76)</f>
        <v>12.960000000000008</v>
      </c>
      <c r="D70" s="370">
        <f>+C70+D69</f>
        <v>155.11797823069401</v>
      </c>
      <c r="E70" s="53" t="s">
        <v>933</v>
      </c>
      <c r="F70" s="429"/>
    </row>
    <row r="71" spans="1:6" ht="13.5" thickBot="1">
      <c r="F71" s="429"/>
    </row>
    <row r="72" spans="1:6" ht="16.5" thickBot="1">
      <c r="D72" s="570" t="s">
        <v>1182</v>
      </c>
      <c r="E72" s="571"/>
      <c r="F72" s="429"/>
    </row>
    <row r="73" spans="1:6" ht="15.75" thickBot="1">
      <c r="D73" s="40" t="s">
        <v>962</v>
      </c>
      <c r="E73" s="41" t="s">
        <v>285</v>
      </c>
      <c r="F73" s="429"/>
    </row>
    <row r="74" spans="1:6" ht="14.25">
      <c r="D74" s="383" t="s">
        <v>933</v>
      </c>
      <c r="E74" s="42">
        <f>+D70</f>
        <v>155.11797823069401</v>
      </c>
      <c r="F74" s="429"/>
    </row>
    <row r="75" spans="1:6" ht="14.25">
      <c r="D75" s="384" t="s">
        <v>950</v>
      </c>
      <c r="E75" s="43">
        <v>0</v>
      </c>
      <c r="F75" s="429"/>
    </row>
    <row r="76" spans="1:6" ht="15" thickBot="1">
      <c r="D76" s="385" t="s">
        <v>963</v>
      </c>
      <c r="E76" s="44">
        <v>0</v>
      </c>
      <c r="F76" s="429"/>
    </row>
    <row r="77" spans="1:6" ht="17.25" thickBot="1">
      <c r="D77" s="381" t="s">
        <v>964</v>
      </c>
      <c r="E77" s="197">
        <f>+E76+E75+E74</f>
        <v>155.11797823069401</v>
      </c>
      <c r="F77" s="429">
        <v>155</v>
      </c>
    </row>
    <row r="78" spans="1:6">
      <c r="D78" s="382"/>
      <c r="E78" s="9"/>
      <c r="F78" s="429"/>
    </row>
    <row r="79" spans="1:6">
      <c r="D79" s="382"/>
      <c r="E79" s="9"/>
      <c r="F79" s="429"/>
    </row>
    <row r="80" spans="1:6">
      <c r="D80" s="382"/>
      <c r="E80" s="9"/>
      <c r="F80" s="429"/>
    </row>
    <row r="81" spans="1:6">
      <c r="D81" s="382"/>
      <c r="E81" s="9"/>
      <c r="F81" s="429"/>
    </row>
    <row r="82" spans="1:6">
      <c r="D82" s="382"/>
      <c r="E82" s="9"/>
      <c r="F82" s="429"/>
    </row>
    <row r="83" spans="1:6" ht="13.5" thickBot="1">
      <c r="F83" s="429"/>
    </row>
    <row r="84" spans="1:6" ht="18.75" thickBot="1">
      <c r="A84" s="572" t="s">
        <v>972</v>
      </c>
      <c r="B84" s="573"/>
      <c r="C84" s="573"/>
      <c r="D84" s="573"/>
      <c r="E84" s="574"/>
      <c r="F84" s="429"/>
    </row>
    <row r="85" spans="1:6" ht="15.75" thickBot="1">
      <c r="A85" s="40" t="s">
        <v>927</v>
      </c>
      <c r="B85" s="208" t="s">
        <v>928</v>
      </c>
      <c r="C85" s="417" t="s">
        <v>929</v>
      </c>
      <c r="D85" s="208" t="s">
        <v>930</v>
      </c>
      <c r="E85" s="41" t="s">
        <v>854</v>
      </c>
      <c r="F85" s="429"/>
    </row>
    <row r="86" spans="1:6">
      <c r="A86" s="45" t="s">
        <v>971</v>
      </c>
      <c r="B86" s="46" t="s">
        <v>973</v>
      </c>
      <c r="C86" s="414">
        <f>SUM('..'!H78:H80)</f>
        <v>51.8</v>
      </c>
      <c r="D86" s="368">
        <f>+C86</f>
        <v>51.8</v>
      </c>
      <c r="E86" s="47" t="s">
        <v>933</v>
      </c>
      <c r="F86" s="429"/>
    </row>
    <row r="87" spans="1:6">
      <c r="A87" s="48" t="s">
        <v>973</v>
      </c>
      <c r="B87" s="49" t="s">
        <v>974</v>
      </c>
      <c r="C87" s="415">
        <f>SUM('..'!H81:H85)</f>
        <v>44.117000820000001</v>
      </c>
      <c r="D87" s="369">
        <f>+C87+D86</f>
        <v>95.917000819999998</v>
      </c>
      <c r="E87" s="50" t="s">
        <v>933</v>
      </c>
      <c r="F87" s="429"/>
    </row>
    <row r="88" spans="1:6">
      <c r="A88" s="48" t="s">
        <v>974</v>
      </c>
      <c r="B88" s="49" t="s">
        <v>975</v>
      </c>
      <c r="C88" s="415">
        <f>SUM('..'!H86:H88)</f>
        <v>63.928186628999981</v>
      </c>
      <c r="D88" s="369">
        <f>+C88+D87</f>
        <v>159.84518744899998</v>
      </c>
      <c r="E88" s="50" t="s">
        <v>950</v>
      </c>
      <c r="F88" s="429"/>
    </row>
    <row r="89" spans="1:6">
      <c r="A89" s="48" t="s">
        <v>975</v>
      </c>
      <c r="B89" s="49" t="s">
        <v>976</v>
      </c>
      <c r="C89" s="415">
        <f>SUM('..'!H89:H90)</f>
        <v>50.974447343000008</v>
      </c>
      <c r="D89" s="369">
        <f t="shared" ref="D89:D98" si="1">+C89+D88</f>
        <v>210.81963479199999</v>
      </c>
      <c r="E89" s="50" t="s">
        <v>950</v>
      </c>
      <c r="F89" s="429"/>
    </row>
    <row r="90" spans="1:6">
      <c r="A90" s="48" t="s">
        <v>976</v>
      </c>
      <c r="B90" s="49" t="s">
        <v>977</v>
      </c>
      <c r="C90" s="415">
        <f>SUM('..'!H91)</f>
        <v>18.194565103999992</v>
      </c>
      <c r="D90" s="369">
        <f t="shared" si="1"/>
        <v>229.01419989599998</v>
      </c>
      <c r="E90" s="50" t="s">
        <v>950</v>
      </c>
      <c r="F90" s="429"/>
    </row>
    <row r="91" spans="1:6">
      <c r="A91" s="48" t="s">
        <v>977</v>
      </c>
      <c r="B91" s="49" t="s">
        <v>978</v>
      </c>
      <c r="C91" s="415">
        <f>SUM('..'!H92:H93)</f>
        <v>50.430588059999991</v>
      </c>
      <c r="D91" s="369">
        <f t="shared" si="1"/>
        <v>279.44478795599997</v>
      </c>
      <c r="E91" s="50" t="s">
        <v>950</v>
      </c>
      <c r="F91" s="429"/>
    </row>
    <row r="92" spans="1:6">
      <c r="A92" s="48" t="s">
        <v>978</v>
      </c>
      <c r="B92" s="49" t="s">
        <v>1338</v>
      </c>
      <c r="C92" s="415">
        <f>SUM('..'!H94)</f>
        <v>11.223277930999984</v>
      </c>
      <c r="D92" s="369">
        <f t="shared" si="1"/>
        <v>290.66806588699995</v>
      </c>
      <c r="E92" s="50" t="s">
        <v>933</v>
      </c>
      <c r="F92" s="429"/>
    </row>
    <row r="93" spans="1:6">
      <c r="A93" s="48" t="s">
        <v>1339</v>
      </c>
      <c r="B93" s="49" t="s">
        <v>845</v>
      </c>
      <c r="C93" s="415">
        <f>SUM('..'!H95)</f>
        <v>22.743206380000004</v>
      </c>
      <c r="D93" s="369">
        <f t="shared" si="1"/>
        <v>313.41127226699996</v>
      </c>
      <c r="E93" s="50" t="s">
        <v>950</v>
      </c>
      <c r="F93" s="429"/>
    </row>
    <row r="94" spans="1:6">
      <c r="A94" s="48" t="s">
        <v>845</v>
      </c>
      <c r="B94" s="49" t="s">
        <v>979</v>
      </c>
      <c r="C94" s="415">
        <f>SUM('..'!H96)</f>
        <v>6.6251949019999756</v>
      </c>
      <c r="D94" s="369">
        <f t="shared" si="1"/>
        <v>320.03646716899993</v>
      </c>
      <c r="E94" s="50" t="s">
        <v>933</v>
      </c>
      <c r="F94" s="429"/>
    </row>
    <row r="95" spans="1:6">
      <c r="A95" s="48" t="s">
        <v>979</v>
      </c>
      <c r="B95" s="49" t="s">
        <v>980</v>
      </c>
      <c r="C95" s="415">
        <f>SUM('..'!H97:H98)</f>
        <v>51.419423119999976</v>
      </c>
      <c r="D95" s="369">
        <f t="shared" si="1"/>
        <v>371.45589028899991</v>
      </c>
      <c r="E95" s="50" t="s">
        <v>950</v>
      </c>
      <c r="F95" s="429"/>
    </row>
    <row r="96" spans="1:6">
      <c r="A96" s="48" t="s">
        <v>980</v>
      </c>
      <c r="B96" s="49" t="s">
        <v>981</v>
      </c>
      <c r="C96" s="415">
        <f>SUM('..'!H99:H103)</f>
        <v>138.23914138800001</v>
      </c>
      <c r="D96" s="369">
        <f t="shared" si="1"/>
        <v>509.69503167699992</v>
      </c>
      <c r="E96" s="50" t="s">
        <v>963</v>
      </c>
      <c r="F96" s="429"/>
    </row>
    <row r="97" spans="1:7">
      <c r="A97" s="48" t="s">
        <v>981</v>
      </c>
      <c r="B97" s="49" t="s">
        <v>982</v>
      </c>
      <c r="C97" s="415">
        <f>SUM('..'!H104:H107)</f>
        <v>78.260622508957965</v>
      </c>
      <c r="D97" s="369">
        <f t="shared" si="1"/>
        <v>587.95565418595788</v>
      </c>
      <c r="E97" s="50" t="s">
        <v>963</v>
      </c>
      <c r="F97" s="429"/>
    </row>
    <row r="98" spans="1:7" ht="13.5" thickBot="1">
      <c r="A98" s="51" t="s">
        <v>982</v>
      </c>
      <c r="B98" s="52" t="s">
        <v>983</v>
      </c>
      <c r="C98" s="416">
        <f>SUM('..'!H108:H109)</f>
        <v>13.777022700601947</v>
      </c>
      <c r="D98" s="370">
        <f t="shared" si="1"/>
        <v>601.73267688655983</v>
      </c>
      <c r="E98" s="53" t="s">
        <v>933</v>
      </c>
      <c r="F98" s="429"/>
      <c r="G98" s="74"/>
    </row>
    <row r="99" spans="1:7" ht="13.5" thickBot="1">
      <c r="F99" s="429"/>
    </row>
    <row r="100" spans="1:7" ht="16.5" thickBot="1">
      <c r="D100" s="570" t="s">
        <v>1183</v>
      </c>
      <c r="E100" s="571"/>
      <c r="F100" s="429"/>
    </row>
    <row r="101" spans="1:7" ht="15.75" thickBot="1">
      <c r="D101" s="40" t="s">
        <v>962</v>
      </c>
      <c r="E101" s="41" t="s">
        <v>285</v>
      </c>
      <c r="F101" s="429"/>
    </row>
    <row r="102" spans="1:7" ht="14.25">
      <c r="D102" s="383" t="s">
        <v>933</v>
      </c>
      <c r="E102" s="42">
        <f>C86+C92+C94+C98+C87</f>
        <v>127.5424963536019</v>
      </c>
      <c r="F102" s="429"/>
    </row>
    <row r="103" spans="1:7" ht="14.25">
      <c r="D103" s="384" t="s">
        <v>950</v>
      </c>
      <c r="E103" s="43">
        <f>C88+C89+C90+C91+C93+C95</f>
        <v>257.69041663599995</v>
      </c>
      <c r="F103" s="429"/>
    </row>
    <row r="104" spans="1:7" ht="15" thickBot="1">
      <c r="D104" s="385" t="s">
        <v>963</v>
      </c>
      <c r="E104" s="44">
        <f>C96+C97</f>
        <v>216.49976389695797</v>
      </c>
      <c r="F104" s="429"/>
    </row>
    <row r="105" spans="1:7" ht="17.25" thickBot="1">
      <c r="D105" s="381" t="s">
        <v>964</v>
      </c>
      <c r="E105" s="197">
        <f>+E104+E103+E102</f>
        <v>601.73267688655983</v>
      </c>
      <c r="F105" s="431">
        <f>+E105</f>
        <v>601.73267688655983</v>
      </c>
    </row>
    <row r="106" spans="1:7">
      <c r="D106" s="382"/>
      <c r="E106" s="9"/>
      <c r="F106" s="429"/>
    </row>
    <row r="107" spans="1:7">
      <c r="D107" s="382"/>
      <c r="E107" s="9"/>
      <c r="F107" s="429"/>
    </row>
    <row r="108" spans="1:7">
      <c r="D108" s="382"/>
      <c r="E108" s="9"/>
      <c r="F108" s="429"/>
    </row>
    <row r="109" spans="1:7">
      <c r="D109" s="382"/>
      <c r="E109" s="9"/>
      <c r="F109" s="429"/>
    </row>
    <row r="110" spans="1:7">
      <c r="D110" s="382"/>
      <c r="E110" s="9"/>
      <c r="F110" s="429"/>
    </row>
    <row r="111" spans="1:7" ht="12" customHeight="1" thickBot="1">
      <c r="A111" s="10"/>
      <c r="B111" s="10"/>
      <c r="C111" s="411"/>
      <c r="D111" s="23"/>
      <c r="E111" s="10"/>
      <c r="F111" s="429"/>
    </row>
    <row r="112" spans="1:7" ht="18.75" thickBot="1">
      <c r="A112" s="572" t="s">
        <v>984</v>
      </c>
      <c r="B112" s="573"/>
      <c r="C112" s="573"/>
      <c r="D112" s="573"/>
      <c r="E112" s="574"/>
      <c r="F112" s="429"/>
    </row>
    <row r="113" spans="1:6" ht="13.5" thickBot="1">
      <c r="A113" s="12" t="s">
        <v>927</v>
      </c>
      <c r="B113" s="13" t="s">
        <v>928</v>
      </c>
      <c r="C113" s="412" t="s">
        <v>929</v>
      </c>
      <c r="D113" s="13" t="s">
        <v>930</v>
      </c>
      <c r="E113" s="14" t="s">
        <v>854</v>
      </c>
      <c r="F113" s="429"/>
    </row>
    <row r="114" spans="1:6">
      <c r="A114" s="45" t="s">
        <v>985</v>
      </c>
      <c r="B114" s="46" t="s">
        <v>986</v>
      </c>
      <c r="C114" s="413">
        <f>SUM('..'!H111:H113)</f>
        <v>92.65</v>
      </c>
      <c r="D114" s="365">
        <f>+C114</f>
        <v>92.65</v>
      </c>
      <c r="E114" s="47" t="s">
        <v>933</v>
      </c>
      <c r="F114" s="429"/>
    </row>
    <row r="115" spans="1:6">
      <c r="A115" s="48" t="s">
        <v>986</v>
      </c>
      <c r="B115" s="49" t="s">
        <v>987</v>
      </c>
      <c r="C115" s="408">
        <f>SUM('..'!H114:H115)</f>
        <v>39.259999999999991</v>
      </c>
      <c r="D115" s="366">
        <f>+C115+D114</f>
        <v>131.91</v>
      </c>
      <c r="E115" s="50" t="s">
        <v>933</v>
      </c>
      <c r="F115" s="429"/>
    </row>
    <row r="116" spans="1:6">
      <c r="A116" s="48" t="s">
        <v>987</v>
      </c>
      <c r="B116" s="49" t="s">
        <v>935</v>
      </c>
      <c r="C116" s="408">
        <f>SUM('..'!H116:H117)</f>
        <v>56.680000000000007</v>
      </c>
      <c r="D116" s="366">
        <f>+C116+D115</f>
        <v>188.59</v>
      </c>
      <c r="E116" s="50" t="s">
        <v>933</v>
      </c>
      <c r="F116" s="429"/>
    </row>
    <row r="117" spans="1:6">
      <c r="A117" s="48" t="s">
        <v>938</v>
      </c>
      <c r="B117" s="49" t="s">
        <v>988</v>
      </c>
      <c r="C117" s="408">
        <f>SUM('..'!H118)</f>
        <v>17.150000000000006</v>
      </c>
      <c r="D117" s="366">
        <f>+C117+D116</f>
        <v>205.74</v>
      </c>
      <c r="E117" s="50" t="s">
        <v>933</v>
      </c>
      <c r="F117" s="429"/>
    </row>
    <row r="118" spans="1:6">
      <c r="A118" s="48" t="s">
        <v>988</v>
      </c>
      <c r="B118" s="49" t="s">
        <v>989</v>
      </c>
      <c r="C118" s="408">
        <f>SUM('..'!H119:H122)</f>
        <v>55.490000000000009</v>
      </c>
      <c r="D118" s="366">
        <f t="shared" ref="D118:D148" si="2">+C118+D117</f>
        <v>261.23</v>
      </c>
      <c r="E118" s="50" t="s">
        <v>933</v>
      </c>
      <c r="F118" s="429"/>
    </row>
    <row r="119" spans="1:6">
      <c r="A119" s="48" t="s">
        <v>989</v>
      </c>
      <c r="B119" s="49" t="s">
        <v>1347</v>
      </c>
      <c r="C119" s="408">
        <f>SUM('..'!H123:H124)</f>
        <v>54.94</v>
      </c>
      <c r="D119" s="366">
        <f t="shared" si="2"/>
        <v>316.17</v>
      </c>
      <c r="E119" s="50" t="s">
        <v>933</v>
      </c>
      <c r="F119" s="429"/>
    </row>
    <row r="120" spans="1:6">
      <c r="A120" s="48" t="s">
        <v>1347</v>
      </c>
      <c r="B120" s="49" t="s">
        <v>990</v>
      </c>
      <c r="C120" s="408">
        <f>SUM('..'!H125)</f>
        <v>23.199999999999989</v>
      </c>
      <c r="D120" s="366">
        <f t="shared" si="2"/>
        <v>339.37</v>
      </c>
      <c r="E120" s="50" t="s">
        <v>933</v>
      </c>
      <c r="F120" s="429"/>
    </row>
    <row r="121" spans="1:6">
      <c r="A121" s="48" t="s">
        <v>990</v>
      </c>
      <c r="B121" s="49" t="s">
        <v>914</v>
      </c>
      <c r="C121" s="408">
        <f>SUM('..'!H126:H127)</f>
        <v>24.46999999999997</v>
      </c>
      <c r="D121" s="366">
        <f t="shared" si="2"/>
        <v>363.84</v>
      </c>
      <c r="E121" s="50" t="s">
        <v>933</v>
      </c>
      <c r="F121" s="429"/>
    </row>
    <row r="122" spans="1:6">
      <c r="A122" s="48" t="s">
        <v>914</v>
      </c>
      <c r="B122" s="49" t="s">
        <v>991</v>
      </c>
      <c r="C122" s="408">
        <f>SUM('..'!H128:H129)</f>
        <v>18.553186660000044</v>
      </c>
      <c r="D122" s="366">
        <f t="shared" si="2"/>
        <v>382.39318666000003</v>
      </c>
      <c r="E122" s="50" t="s">
        <v>933</v>
      </c>
      <c r="F122" s="429"/>
    </row>
    <row r="123" spans="1:6">
      <c r="A123" s="48" t="s">
        <v>991</v>
      </c>
      <c r="B123" s="49" t="s">
        <v>992</v>
      </c>
      <c r="C123" s="408">
        <f>SUM('..'!H130)</f>
        <v>10.705985999999996</v>
      </c>
      <c r="D123" s="366">
        <f t="shared" si="2"/>
        <v>393.09917266000002</v>
      </c>
      <c r="E123" s="50" t="s">
        <v>933</v>
      </c>
      <c r="F123" s="429"/>
    </row>
    <row r="124" spans="1:6">
      <c r="A124" s="48" t="s">
        <v>992</v>
      </c>
      <c r="B124" s="49" t="s">
        <v>993</v>
      </c>
      <c r="C124" s="408">
        <f>SUM('..'!H131)</f>
        <v>36.54904664999998</v>
      </c>
      <c r="D124" s="366">
        <f t="shared" si="2"/>
        <v>429.64821931</v>
      </c>
      <c r="E124" s="50" t="s">
        <v>933</v>
      </c>
      <c r="F124" s="429"/>
    </row>
    <row r="125" spans="1:6">
      <c r="A125" s="48" t="s">
        <v>993</v>
      </c>
      <c r="B125" s="49" t="s">
        <v>1340</v>
      </c>
      <c r="C125" s="408">
        <f>SUM('..'!H132:H133)</f>
        <v>49.629938649999986</v>
      </c>
      <c r="D125" s="366">
        <f t="shared" si="2"/>
        <v>479.27815795999999</v>
      </c>
      <c r="E125" s="50" t="s">
        <v>933</v>
      </c>
      <c r="F125" s="429"/>
    </row>
    <row r="126" spans="1:6">
      <c r="A126" s="48" t="s">
        <v>1341</v>
      </c>
      <c r="B126" s="94" t="s">
        <v>1342</v>
      </c>
      <c r="C126" s="408">
        <f>SUM('..'!H134)</f>
        <v>27.860000000000014</v>
      </c>
      <c r="D126" s="366">
        <f t="shared" si="2"/>
        <v>507.13815796</v>
      </c>
      <c r="E126" s="50" t="s">
        <v>933</v>
      </c>
      <c r="F126" s="429"/>
    </row>
    <row r="127" spans="1:6">
      <c r="A127" s="48" t="s">
        <v>1342</v>
      </c>
      <c r="B127" s="49" t="s">
        <v>994</v>
      </c>
      <c r="C127" s="408">
        <f>SUM('..'!H135)</f>
        <v>31.389999999999986</v>
      </c>
      <c r="D127" s="366">
        <f t="shared" si="2"/>
        <v>538.52815796000004</v>
      </c>
      <c r="E127" s="50" t="s">
        <v>933</v>
      </c>
      <c r="F127" s="429"/>
    </row>
    <row r="128" spans="1:6">
      <c r="A128" s="48" t="s">
        <v>994</v>
      </c>
      <c r="B128" s="49" t="s">
        <v>995</v>
      </c>
      <c r="C128" s="408">
        <f>SUM('..'!H136)</f>
        <v>34.360000000000014</v>
      </c>
      <c r="D128" s="366">
        <f t="shared" si="2"/>
        <v>572.88815796000006</v>
      </c>
      <c r="E128" s="50" t="s">
        <v>933</v>
      </c>
      <c r="F128" s="429"/>
    </row>
    <row r="129" spans="1:6">
      <c r="A129" s="48" t="s">
        <v>995</v>
      </c>
      <c r="B129" s="49" t="s">
        <v>996</v>
      </c>
      <c r="C129" s="408">
        <f>SUM('..'!H137)</f>
        <v>28.92999999999995</v>
      </c>
      <c r="D129" s="366">
        <f t="shared" si="2"/>
        <v>601.81815796000001</v>
      </c>
      <c r="E129" s="50" t="s">
        <v>933</v>
      </c>
      <c r="F129" s="429"/>
    </row>
    <row r="130" spans="1:6">
      <c r="A130" s="48" t="s">
        <v>996</v>
      </c>
      <c r="B130" s="49" t="s">
        <v>997</v>
      </c>
      <c r="C130" s="408">
        <f>SUM('..'!H138:H141)</f>
        <v>122.38119275000005</v>
      </c>
      <c r="D130" s="366">
        <f t="shared" si="2"/>
        <v>724.19935071000009</v>
      </c>
      <c r="E130" s="50" t="s">
        <v>933</v>
      </c>
      <c r="F130" s="429"/>
    </row>
    <row r="131" spans="1:6">
      <c r="A131" s="48" t="s">
        <v>997</v>
      </c>
      <c r="B131" s="49" t="s">
        <v>998</v>
      </c>
      <c r="C131" s="408">
        <f>SUM('..'!H142)</f>
        <v>21.897706550000002</v>
      </c>
      <c r="D131" s="366">
        <f t="shared" si="2"/>
        <v>746.09705726000004</v>
      </c>
      <c r="E131" s="50" t="s">
        <v>933</v>
      </c>
      <c r="F131" s="429"/>
    </row>
    <row r="132" spans="1:6">
      <c r="A132" s="48" t="s">
        <v>998</v>
      </c>
      <c r="B132" s="49" t="s">
        <v>891</v>
      </c>
      <c r="C132" s="408">
        <f>SUM('..'!H143:H144)</f>
        <v>48.186849949999996</v>
      </c>
      <c r="D132" s="366">
        <f t="shared" si="2"/>
        <v>794.28390721000005</v>
      </c>
      <c r="E132" s="50" t="s">
        <v>933</v>
      </c>
      <c r="F132" s="429"/>
    </row>
    <row r="133" spans="1:6">
      <c r="A133" s="48" t="s">
        <v>891</v>
      </c>
      <c r="B133" s="49" t="s">
        <v>999</v>
      </c>
      <c r="C133" s="408">
        <f>SUM('..'!H145)</f>
        <v>27.15157005</v>
      </c>
      <c r="D133" s="366">
        <f t="shared" si="2"/>
        <v>821.43547726000008</v>
      </c>
      <c r="E133" s="50" t="s">
        <v>933</v>
      </c>
      <c r="F133" s="429"/>
    </row>
    <row r="134" spans="1:6">
      <c r="A134" s="48" t="s">
        <v>999</v>
      </c>
      <c r="B134" s="49" t="s">
        <v>1000</v>
      </c>
      <c r="C134" s="408">
        <f>SUM('..'!H146:H148)</f>
        <v>33.991754900000004</v>
      </c>
      <c r="D134" s="366">
        <f t="shared" si="2"/>
        <v>855.42723216000013</v>
      </c>
      <c r="E134" s="50" t="s">
        <v>933</v>
      </c>
      <c r="F134" s="429"/>
    </row>
    <row r="135" spans="1:6">
      <c r="A135" s="48" t="s">
        <v>1000</v>
      </c>
      <c r="B135" s="49" t="s">
        <v>1001</v>
      </c>
      <c r="C135" s="408">
        <f>SUM('..'!H149)</f>
        <v>14.591862400000002</v>
      </c>
      <c r="D135" s="366">
        <f t="shared" si="2"/>
        <v>870.0190945600001</v>
      </c>
      <c r="E135" s="50" t="s">
        <v>933</v>
      </c>
      <c r="F135" s="429"/>
    </row>
    <row r="136" spans="1:6">
      <c r="A136" s="48" t="s">
        <v>1001</v>
      </c>
      <c r="B136" s="49" t="s">
        <v>1002</v>
      </c>
      <c r="C136" s="408">
        <f>SUM('..'!H150)</f>
        <v>28.727729100000001</v>
      </c>
      <c r="D136" s="366">
        <f t="shared" si="2"/>
        <v>898.74682366000013</v>
      </c>
      <c r="E136" s="50" t="s">
        <v>933</v>
      </c>
      <c r="F136" s="429"/>
    </row>
    <row r="137" spans="1:6">
      <c r="A137" s="48" t="s">
        <v>1002</v>
      </c>
      <c r="B137" s="49" t="s">
        <v>1003</v>
      </c>
      <c r="C137" s="408">
        <f>SUM('..'!H151)</f>
        <v>14.467950525000001</v>
      </c>
      <c r="D137" s="366">
        <f t="shared" si="2"/>
        <v>913.21477418500012</v>
      </c>
      <c r="E137" s="50" t="s">
        <v>933</v>
      </c>
      <c r="F137" s="429"/>
    </row>
    <row r="138" spans="1:6">
      <c r="A138" s="48" t="s">
        <v>1003</v>
      </c>
      <c r="B138" s="49" t="s">
        <v>1343</v>
      </c>
      <c r="C138" s="408">
        <f>SUM('..'!H152:H153)</f>
        <v>55</v>
      </c>
      <c r="D138" s="366">
        <f t="shared" si="2"/>
        <v>968.21477418500012</v>
      </c>
      <c r="E138" s="50" t="s">
        <v>950</v>
      </c>
      <c r="F138" s="429"/>
    </row>
    <row r="139" spans="1:6">
      <c r="A139" s="48" t="s">
        <v>1343</v>
      </c>
      <c r="B139" s="49" t="s">
        <v>1004</v>
      </c>
      <c r="C139" s="408">
        <f>SUM('..'!H154)</f>
        <v>23</v>
      </c>
      <c r="D139" s="366">
        <f t="shared" si="2"/>
        <v>991.21477418500012</v>
      </c>
      <c r="E139" s="50" t="s">
        <v>950</v>
      </c>
      <c r="F139" s="429"/>
    </row>
    <row r="140" spans="1:6">
      <c r="A140" s="48" t="s">
        <v>1004</v>
      </c>
      <c r="B140" s="49" t="s">
        <v>1005</v>
      </c>
      <c r="C140" s="408">
        <f>SUM('..'!H155:H157)</f>
        <v>94</v>
      </c>
      <c r="D140" s="366">
        <f t="shared" si="2"/>
        <v>1085.2147741850001</v>
      </c>
      <c r="E140" s="50" t="s">
        <v>950</v>
      </c>
      <c r="F140" s="429"/>
    </row>
    <row r="141" spans="1:6">
      <c r="A141" s="48" t="s">
        <v>1006</v>
      </c>
      <c r="B141" s="49" t="s">
        <v>857</v>
      </c>
      <c r="C141" s="408">
        <f>SUM('..'!H158:H159)</f>
        <v>44</v>
      </c>
      <c r="D141" s="366">
        <f t="shared" si="2"/>
        <v>1129.2147741850001</v>
      </c>
      <c r="E141" s="50" t="s">
        <v>950</v>
      </c>
      <c r="F141" s="429"/>
    </row>
    <row r="142" spans="1:6">
      <c r="A142" s="48" t="s">
        <v>857</v>
      </c>
      <c r="B142" s="49" t="s">
        <v>1007</v>
      </c>
      <c r="C142" s="408">
        <f>SUM('..'!H160:H162)</f>
        <v>132</v>
      </c>
      <c r="D142" s="366">
        <f t="shared" si="2"/>
        <v>1261.2147741850001</v>
      </c>
      <c r="E142" s="50" t="s">
        <v>933</v>
      </c>
      <c r="F142" s="429"/>
    </row>
    <row r="143" spans="1:6">
      <c r="A143" s="48" t="s">
        <v>1007</v>
      </c>
      <c r="B143" s="49" t="s">
        <v>1008</v>
      </c>
      <c r="C143" s="408">
        <f>SUM('..'!H163:H168)</f>
        <v>140</v>
      </c>
      <c r="D143" s="366">
        <f t="shared" si="2"/>
        <v>1401.2147741850001</v>
      </c>
      <c r="E143" s="50" t="s">
        <v>950</v>
      </c>
      <c r="F143" s="429"/>
    </row>
    <row r="144" spans="1:6">
      <c r="A144" s="48" t="s">
        <v>1008</v>
      </c>
      <c r="B144" s="49" t="s">
        <v>1009</v>
      </c>
      <c r="C144" s="408">
        <f>SUM('..'!H169:H172)</f>
        <v>99</v>
      </c>
      <c r="D144" s="366">
        <f t="shared" si="2"/>
        <v>1500.2147741850001</v>
      </c>
      <c r="E144" s="50" t="s">
        <v>950</v>
      </c>
      <c r="F144" s="429"/>
    </row>
    <row r="145" spans="1:6">
      <c r="A145" s="48" t="s">
        <v>1009</v>
      </c>
      <c r="B145" s="49" t="s">
        <v>1010</v>
      </c>
      <c r="C145" s="408">
        <f>+'..'!H174</f>
        <v>29.026</v>
      </c>
      <c r="D145" s="366">
        <f t="shared" si="2"/>
        <v>1529.2407741850002</v>
      </c>
      <c r="E145" s="50" t="s">
        <v>963</v>
      </c>
      <c r="F145" s="429"/>
    </row>
    <row r="146" spans="1:6">
      <c r="A146" s="48" t="s">
        <v>1010</v>
      </c>
      <c r="B146" s="49" t="s">
        <v>1011</v>
      </c>
      <c r="C146" s="408">
        <f>SUM('..'!H175:H176)</f>
        <v>30.052</v>
      </c>
      <c r="D146" s="366">
        <f t="shared" si="2"/>
        <v>1559.2927741850001</v>
      </c>
      <c r="E146" s="50" t="s">
        <v>963</v>
      </c>
      <c r="F146" s="429"/>
    </row>
    <row r="147" spans="1:6">
      <c r="A147" s="48" t="s">
        <v>1011</v>
      </c>
      <c r="B147" s="49" t="s">
        <v>847</v>
      </c>
      <c r="C147" s="408">
        <f>SUM('..'!H177:H178)</f>
        <v>81.051999999999992</v>
      </c>
      <c r="D147" s="366">
        <f t="shared" si="2"/>
        <v>1640.344774185</v>
      </c>
      <c r="E147" s="50" t="s">
        <v>963</v>
      </c>
      <c r="F147" s="429"/>
    </row>
    <row r="148" spans="1:6" ht="13.5" thickBot="1">
      <c r="A148" s="51" t="s">
        <v>1009</v>
      </c>
      <c r="B148" s="52" t="s">
        <v>1012</v>
      </c>
      <c r="C148" s="409">
        <f>SUM('..'!H173)</f>
        <v>16.66</v>
      </c>
      <c r="D148" s="367">
        <f t="shared" si="2"/>
        <v>1657.0047741850001</v>
      </c>
      <c r="E148" s="53" t="s">
        <v>933</v>
      </c>
      <c r="F148" s="429"/>
    </row>
    <row r="149" spans="1:6" ht="13.5" thickBot="1">
      <c r="F149" s="429"/>
    </row>
    <row r="150" spans="1:6" ht="16.5" thickBot="1">
      <c r="D150" s="570" t="s">
        <v>1184</v>
      </c>
      <c r="E150" s="571"/>
      <c r="F150" s="429"/>
    </row>
    <row r="151" spans="1:6" ht="15.75" thickBot="1">
      <c r="D151" s="40" t="s">
        <v>962</v>
      </c>
      <c r="E151" s="41" t="s">
        <v>285</v>
      </c>
      <c r="F151" s="429"/>
    </row>
    <row r="152" spans="1:6" ht="14.25">
      <c r="D152" s="383" t="s">
        <v>933</v>
      </c>
      <c r="E152" s="54">
        <f>C114+C115+C116+C117+C118+C119+C120+C121+C122+C123+C124+C125+C127+C128+C129+C130+C131+C132+C133+C134+C135+C136+C137+C148+C142</f>
        <v>1034.0147741850001</v>
      </c>
      <c r="F152" s="429"/>
    </row>
    <row r="153" spans="1:6" ht="14.25">
      <c r="D153" s="384" t="s">
        <v>950</v>
      </c>
      <c r="E153" s="55">
        <f>C126+C138+C139+C144</f>
        <v>204.86</v>
      </c>
      <c r="F153" s="429"/>
    </row>
    <row r="154" spans="1:6" ht="15" thickBot="1">
      <c r="D154" s="385" t="s">
        <v>963</v>
      </c>
      <c r="E154" s="56">
        <f>C140+C141+C143+C145+C146+C147</f>
        <v>418.13</v>
      </c>
      <c r="F154" s="429"/>
    </row>
    <row r="155" spans="1:6" ht="17.25" thickBot="1">
      <c r="D155" s="381" t="s">
        <v>964</v>
      </c>
      <c r="E155" s="196">
        <f>+E154+E153+E152</f>
        <v>1657.0047741850001</v>
      </c>
      <c r="F155" s="430">
        <f>+E155</f>
        <v>1657.0047741850001</v>
      </c>
    </row>
    <row r="156" spans="1:6">
      <c r="D156" s="382"/>
      <c r="E156" s="22"/>
      <c r="F156" s="429"/>
    </row>
    <row r="157" spans="1:6">
      <c r="D157" s="382"/>
      <c r="E157" s="22"/>
      <c r="F157" s="429"/>
    </row>
    <row r="158" spans="1:6">
      <c r="D158" s="382"/>
      <c r="E158" s="22"/>
      <c r="F158" s="429"/>
    </row>
    <row r="159" spans="1:6">
      <c r="D159" s="382"/>
      <c r="E159" s="22"/>
      <c r="F159" s="429"/>
    </row>
    <row r="160" spans="1:6" ht="13.5" thickBot="1">
      <c r="D160" s="382"/>
      <c r="E160" s="22"/>
      <c r="F160" s="429"/>
    </row>
    <row r="161" spans="1:9" ht="18.75" thickBot="1">
      <c r="A161" s="572" t="s">
        <v>1013</v>
      </c>
      <c r="B161" s="573"/>
      <c r="C161" s="573"/>
      <c r="D161" s="573"/>
      <c r="E161" s="574"/>
      <c r="F161" s="429"/>
    </row>
    <row r="162" spans="1:9" ht="27.75" customHeight="1" thickBot="1">
      <c r="A162" s="12" t="s">
        <v>927</v>
      </c>
      <c r="B162" s="13" t="s">
        <v>928</v>
      </c>
      <c r="C162" s="412" t="s">
        <v>929</v>
      </c>
      <c r="D162" s="13" t="s">
        <v>930</v>
      </c>
      <c r="E162" s="14" t="s">
        <v>854</v>
      </c>
      <c r="F162" s="429"/>
      <c r="H162" s="98"/>
      <c r="I162" s="98"/>
    </row>
    <row r="163" spans="1:9">
      <c r="A163" s="45" t="s">
        <v>1014</v>
      </c>
      <c r="B163" s="46" t="s">
        <v>770</v>
      </c>
      <c r="C163" s="414">
        <f>SUM('..'!H180:H184)</f>
        <v>127.06693255</v>
      </c>
      <c r="D163" s="368">
        <f>+C163</f>
        <v>127.06693255</v>
      </c>
      <c r="E163" s="47" t="s">
        <v>950</v>
      </c>
      <c r="F163" s="429"/>
    </row>
    <row r="164" spans="1:9">
      <c r="A164" s="48" t="str">
        <f>+B163</f>
        <v xml:space="preserve">Cr. Rt. a Epizana </v>
      </c>
      <c r="B164" s="49" t="s">
        <v>764</v>
      </c>
      <c r="C164" s="415">
        <f>SUM('..'!H185:H186)</f>
        <v>5.7933333347450144</v>
      </c>
      <c r="D164" s="369">
        <f>+C164+D163</f>
        <v>132.86026588474502</v>
      </c>
      <c r="E164" s="50" t="s">
        <v>933</v>
      </c>
      <c r="F164" s="429"/>
    </row>
    <row r="165" spans="1:9">
      <c r="A165" s="48" t="str">
        <f>+B164</f>
        <v>Salida Aiquile</v>
      </c>
      <c r="B165" s="49" t="s">
        <v>1016</v>
      </c>
      <c r="C165" s="415">
        <f>SUM('..'!H187:H188)</f>
        <v>51.846666687035025</v>
      </c>
      <c r="D165" s="369">
        <f t="shared" ref="D165:D180" si="3">+C165+D164</f>
        <v>184.70693257178004</v>
      </c>
      <c r="E165" s="50" t="s">
        <v>950</v>
      </c>
      <c r="F165" s="429"/>
    </row>
    <row r="166" spans="1:9">
      <c r="A166" s="48" t="s">
        <v>1016</v>
      </c>
      <c r="B166" s="49" t="s">
        <v>1017</v>
      </c>
      <c r="C166" s="415">
        <f>SUM('..'!H189:H190)</f>
        <v>57.30666668918002</v>
      </c>
      <c r="D166" s="369">
        <f t="shared" si="3"/>
        <v>242.01359926096006</v>
      </c>
      <c r="E166" s="50" t="s">
        <v>933</v>
      </c>
      <c r="F166" s="429"/>
    </row>
    <row r="167" spans="1:9">
      <c r="A167" s="48" t="s">
        <v>1017</v>
      </c>
      <c r="B167" s="49" t="s">
        <v>888</v>
      </c>
      <c r="C167" s="415">
        <f>SUM('..'!H191:H193)</f>
        <v>38.500000015124954</v>
      </c>
      <c r="D167" s="369">
        <f t="shared" si="3"/>
        <v>280.51359927608502</v>
      </c>
      <c r="E167" s="50" t="s">
        <v>933</v>
      </c>
      <c r="F167" s="429"/>
    </row>
    <row r="168" spans="1:9">
      <c r="A168" s="48" t="s">
        <v>888</v>
      </c>
      <c r="B168" s="49" t="s">
        <v>1018</v>
      </c>
      <c r="C168" s="415">
        <f>SUM('..'!H194)</f>
        <v>10.733333337549993</v>
      </c>
      <c r="D168" s="369">
        <f t="shared" si="3"/>
        <v>291.24693261363501</v>
      </c>
      <c r="E168" s="50" t="s">
        <v>933</v>
      </c>
      <c r="F168" s="429"/>
    </row>
    <row r="169" spans="1:9">
      <c r="A169" s="48" t="s">
        <v>1018</v>
      </c>
      <c r="B169" s="49" t="s">
        <v>1019</v>
      </c>
      <c r="C169" s="415">
        <f>SUM('..'!H195)</f>
        <v>31.73333334580002</v>
      </c>
      <c r="D169" s="369">
        <f t="shared" si="3"/>
        <v>322.98026595943503</v>
      </c>
      <c r="E169" s="50" t="s">
        <v>933</v>
      </c>
      <c r="F169" s="429"/>
    </row>
    <row r="170" spans="1:9">
      <c r="A170" s="48" t="s">
        <v>1019</v>
      </c>
      <c r="B170" s="49" t="s">
        <v>1020</v>
      </c>
      <c r="C170" s="415">
        <f>SUM('..'!H196)</f>
        <v>28.370000000000005</v>
      </c>
      <c r="D170" s="369">
        <f t="shared" si="3"/>
        <v>351.35026595943503</v>
      </c>
      <c r="E170" s="50" t="s">
        <v>933</v>
      </c>
      <c r="F170" s="429"/>
    </row>
    <row r="171" spans="1:9">
      <c r="A171" s="48" t="s">
        <v>1020</v>
      </c>
      <c r="B171" s="49" t="s">
        <v>1021</v>
      </c>
      <c r="C171" s="415">
        <f>SUM('..'!H197:H199)</f>
        <v>55.159999999999968</v>
      </c>
      <c r="D171" s="369">
        <f t="shared" si="3"/>
        <v>406.510265959435</v>
      </c>
      <c r="E171" s="50" t="s">
        <v>933</v>
      </c>
      <c r="F171" s="429"/>
    </row>
    <row r="172" spans="1:9">
      <c r="A172" s="48" t="s">
        <v>1021</v>
      </c>
      <c r="B172" s="49" t="s">
        <v>948</v>
      </c>
      <c r="C172" s="415">
        <f>SUM('..'!H200:H202)</f>
        <v>31.28000000000003</v>
      </c>
      <c r="D172" s="369">
        <f t="shared" si="3"/>
        <v>437.79026595943503</v>
      </c>
      <c r="E172" s="50" t="s">
        <v>933</v>
      </c>
      <c r="F172" s="429"/>
    </row>
    <row r="173" spans="1:9">
      <c r="A173" s="48" t="s">
        <v>948</v>
      </c>
      <c r="B173" s="49" t="s">
        <v>1349</v>
      </c>
      <c r="C173" s="415">
        <f>SUM('..'!H203:H207)</f>
        <v>86.759734040564922</v>
      </c>
      <c r="D173" s="369">
        <f t="shared" si="3"/>
        <v>524.54999999999995</v>
      </c>
      <c r="E173" s="50" t="s">
        <v>950</v>
      </c>
      <c r="F173" s="429"/>
    </row>
    <row r="174" spans="1:9">
      <c r="A174" s="48" t="s">
        <v>1349</v>
      </c>
      <c r="B174" s="49" t="s">
        <v>1022</v>
      </c>
      <c r="C174" s="415">
        <f>SUM('..'!H208:H209)</f>
        <v>37.471000000000117</v>
      </c>
      <c r="D174" s="369">
        <f t="shared" si="3"/>
        <v>562.02100000000007</v>
      </c>
      <c r="E174" s="50" t="s">
        <v>950</v>
      </c>
      <c r="F174" s="429"/>
    </row>
    <row r="175" spans="1:9">
      <c r="A175" s="48" t="s">
        <v>1022</v>
      </c>
      <c r="B175" s="49" t="s">
        <v>1023</v>
      </c>
      <c r="C175" s="415">
        <f>SUM('..'!H210:H212)</f>
        <v>64.415000000000077</v>
      </c>
      <c r="D175" s="369">
        <f t="shared" si="3"/>
        <v>626.43600000000015</v>
      </c>
      <c r="E175" s="50" t="s">
        <v>950</v>
      </c>
      <c r="F175" s="429"/>
    </row>
    <row r="176" spans="1:9">
      <c r="A176" s="48" t="s">
        <v>1023</v>
      </c>
      <c r="B176" s="49" t="s">
        <v>874</v>
      </c>
      <c r="C176" s="415">
        <f>SUM('..'!H213:H214)</f>
        <v>19.701000000000022</v>
      </c>
      <c r="D176" s="369">
        <f t="shared" si="3"/>
        <v>646.13700000000017</v>
      </c>
      <c r="E176" s="50" t="s">
        <v>950</v>
      </c>
      <c r="F176" s="429"/>
    </row>
    <row r="177" spans="1:6">
      <c r="A177" s="48" t="s">
        <v>874</v>
      </c>
      <c r="B177" s="49" t="s">
        <v>1024</v>
      </c>
      <c r="C177" s="415">
        <f>SUM('..'!H215)</f>
        <v>115</v>
      </c>
      <c r="D177" s="369">
        <f t="shared" si="3"/>
        <v>761.13700000000017</v>
      </c>
      <c r="E177" s="50" t="s">
        <v>950</v>
      </c>
      <c r="F177" s="429"/>
    </row>
    <row r="178" spans="1:6">
      <c r="A178" s="48" t="s">
        <v>1024</v>
      </c>
      <c r="B178" s="49" t="s">
        <v>1025</v>
      </c>
      <c r="C178" s="415">
        <f>SUM('..'!H216)</f>
        <v>27.100000000000023</v>
      </c>
      <c r="D178" s="369">
        <f t="shared" si="3"/>
        <v>788.23700000000019</v>
      </c>
      <c r="E178" s="50" t="s">
        <v>950</v>
      </c>
      <c r="F178" s="429"/>
    </row>
    <row r="179" spans="1:6">
      <c r="A179" s="48" t="s">
        <v>1025</v>
      </c>
      <c r="B179" s="49" t="s">
        <v>1026</v>
      </c>
      <c r="C179" s="415">
        <f>SUM('..'!H217)</f>
        <v>40.100000000000023</v>
      </c>
      <c r="D179" s="369">
        <f t="shared" si="3"/>
        <v>828.33700000000022</v>
      </c>
      <c r="E179" s="50" t="s">
        <v>950</v>
      </c>
      <c r="F179" s="429"/>
    </row>
    <row r="180" spans="1:6" ht="13.5" thickBot="1">
      <c r="A180" s="51" t="s">
        <v>1026</v>
      </c>
      <c r="B180" s="52" t="s">
        <v>1027</v>
      </c>
      <c r="C180" s="416">
        <f>SUM('..'!H218)</f>
        <v>69.799999999999955</v>
      </c>
      <c r="D180" s="370">
        <f t="shared" si="3"/>
        <v>898.13700000000017</v>
      </c>
      <c r="E180" s="53" t="s">
        <v>963</v>
      </c>
      <c r="F180" s="429"/>
    </row>
    <row r="181" spans="1:6" ht="13.5" thickBot="1">
      <c r="F181" s="429"/>
    </row>
    <row r="182" spans="1:6" ht="16.5" thickBot="1">
      <c r="D182" s="570" t="s">
        <v>1185</v>
      </c>
      <c r="E182" s="571"/>
      <c r="F182" s="429"/>
    </row>
    <row r="183" spans="1:6" ht="15.75" thickBot="1">
      <c r="D183" s="40" t="s">
        <v>962</v>
      </c>
      <c r="E183" s="41" t="s">
        <v>285</v>
      </c>
      <c r="F183" s="429"/>
    </row>
    <row r="184" spans="1:6" ht="14.25">
      <c r="D184" s="383" t="s">
        <v>933</v>
      </c>
      <c r="E184" s="42">
        <f>+C164+C166+C167+C168+C169+C170+C171+C172</f>
        <v>258.87666672239999</v>
      </c>
      <c r="F184" s="429"/>
    </row>
    <row r="185" spans="1:6" ht="14.25">
      <c r="D185" s="384" t="s">
        <v>950</v>
      </c>
      <c r="E185" s="43">
        <f>+C163+C165+C173+C174+C175+C176+C177+C178+C179</f>
        <v>569.46033327760017</v>
      </c>
      <c r="F185" s="429"/>
    </row>
    <row r="186" spans="1:6" ht="15" thickBot="1">
      <c r="D186" s="385" t="s">
        <v>963</v>
      </c>
      <c r="E186" s="44">
        <f>+C180</f>
        <v>69.799999999999955</v>
      </c>
      <c r="F186" s="429"/>
    </row>
    <row r="187" spans="1:6" ht="17.25" thickBot="1">
      <c r="D187" s="381" t="s">
        <v>964</v>
      </c>
      <c r="E187" s="197">
        <f>+E186+E185+E184</f>
        <v>898.13700000000017</v>
      </c>
      <c r="F187" s="431">
        <f>+E187</f>
        <v>898.13700000000017</v>
      </c>
    </row>
    <row r="188" spans="1:6">
      <c r="D188" s="382"/>
      <c r="E188" s="9"/>
      <c r="F188" s="429"/>
    </row>
    <row r="189" spans="1:6">
      <c r="D189" s="382"/>
      <c r="E189" s="9"/>
      <c r="F189" s="429"/>
    </row>
    <row r="190" spans="1:6">
      <c r="D190" s="382"/>
      <c r="E190" s="9"/>
      <c r="F190" s="429"/>
    </row>
    <row r="191" spans="1:6">
      <c r="D191" s="382"/>
      <c r="E191" s="9"/>
      <c r="F191" s="429"/>
    </row>
    <row r="192" spans="1:6">
      <c r="D192" s="382"/>
      <c r="E192" s="9"/>
      <c r="F192" s="429"/>
    </row>
    <row r="193" spans="1:6">
      <c r="D193" s="382"/>
      <c r="E193" s="9"/>
      <c r="F193" s="429"/>
    </row>
    <row r="194" spans="1:6">
      <c r="D194" s="382"/>
      <c r="E194" s="9"/>
      <c r="F194" s="429"/>
    </row>
    <row r="195" spans="1:6">
      <c r="D195" s="382"/>
      <c r="E195" s="9"/>
      <c r="F195" s="429"/>
    </row>
    <row r="196" spans="1:6">
      <c r="D196" s="382"/>
      <c r="E196" s="9"/>
      <c r="F196" s="429"/>
    </row>
    <row r="197" spans="1:6" ht="21" thickBot="1">
      <c r="A197" s="10"/>
      <c r="B197" s="10"/>
      <c r="C197" s="411"/>
      <c r="D197" s="23"/>
      <c r="E197" s="10"/>
      <c r="F197" s="429"/>
    </row>
    <row r="198" spans="1:6" ht="18.75" thickBot="1">
      <c r="A198" s="572" t="s">
        <v>1028</v>
      </c>
      <c r="B198" s="573"/>
      <c r="C198" s="573"/>
      <c r="D198" s="573"/>
      <c r="E198" s="574"/>
      <c r="F198" s="429"/>
    </row>
    <row r="199" spans="1:6" ht="13.5" thickBot="1">
      <c r="A199" s="12" t="s">
        <v>927</v>
      </c>
      <c r="B199" s="13" t="s">
        <v>928</v>
      </c>
      <c r="C199" s="412" t="s">
        <v>929</v>
      </c>
      <c r="D199" s="13" t="s">
        <v>930</v>
      </c>
      <c r="E199" s="14" t="s">
        <v>854</v>
      </c>
      <c r="F199" s="429"/>
    </row>
    <row r="200" spans="1:6">
      <c r="A200" s="45" t="s">
        <v>1029</v>
      </c>
      <c r="B200" s="46" t="s">
        <v>1030</v>
      </c>
      <c r="C200" s="414">
        <f>SUM('..'!H220:H223)</f>
        <v>108.333</v>
      </c>
      <c r="D200" s="368">
        <f>+C200</f>
        <v>108.333</v>
      </c>
      <c r="E200" s="47" t="s">
        <v>963</v>
      </c>
      <c r="F200" s="429"/>
    </row>
    <row r="201" spans="1:6">
      <c r="A201" s="48" t="s">
        <v>1030</v>
      </c>
      <c r="B201" s="49" t="s">
        <v>1031</v>
      </c>
      <c r="C201" s="415">
        <f>SUM('..'!H224)</f>
        <v>19.803999999999998</v>
      </c>
      <c r="D201" s="369">
        <f>+C201+D200</f>
        <v>128.137</v>
      </c>
      <c r="E201" s="50" t="s">
        <v>963</v>
      </c>
      <c r="F201" s="429"/>
    </row>
    <row r="202" spans="1:6">
      <c r="A202" s="48" t="s">
        <v>1031</v>
      </c>
      <c r="B202" s="49" t="s">
        <v>1032</v>
      </c>
      <c r="C202" s="415">
        <f>SUM('..'!H225:H228)</f>
        <v>94.277108433734952</v>
      </c>
      <c r="D202" s="369">
        <f>+C202+D201</f>
        <v>222.41410843373495</v>
      </c>
      <c r="E202" s="50" t="s">
        <v>933</v>
      </c>
      <c r="F202" s="429"/>
    </row>
    <row r="203" spans="1:6">
      <c r="A203" s="48" t="s">
        <v>1032</v>
      </c>
      <c r="B203" s="49" t="s">
        <v>765</v>
      </c>
      <c r="C203" s="415">
        <f>SUM('..'!H229:H231)</f>
        <v>77.2088353413655</v>
      </c>
      <c r="D203" s="369">
        <f t="shared" ref="D203:D217" si="4">+C203+D202</f>
        <v>299.62294377510045</v>
      </c>
      <c r="E203" s="50" t="s">
        <v>950</v>
      </c>
      <c r="F203" s="429"/>
    </row>
    <row r="204" spans="1:6">
      <c r="A204" s="48" t="s">
        <v>765</v>
      </c>
      <c r="B204" s="49" t="s">
        <v>1033</v>
      </c>
      <c r="C204" s="415">
        <f>SUM('..'!H232)</f>
        <v>26.80722891566262</v>
      </c>
      <c r="D204" s="369">
        <f t="shared" si="4"/>
        <v>326.43017269076307</v>
      </c>
      <c r="E204" s="50" t="s">
        <v>950</v>
      </c>
      <c r="F204" s="429"/>
    </row>
    <row r="205" spans="1:6">
      <c r="A205" s="48" t="s">
        <v>1033</v>
      </c>
      <c r="B205" s="49" t="s">
        <v>1034</v>
      </c>
      <c r="C205" s="415">
        <f>SUM('..'!H233:H238)</f>
        <v>129.11682730923695</v>
      </c>
      <c r="D205" s="369">
        <f t="shared" si="4"/>
        <v>455.54700000000003</v>
      </c>
      <c r="E205" s="50" t="s">
        <v>950</v>
      </c>
      <c r="F205" s="429"/>
    </row>
    <row r="206" spans="1:6">
      <c r="A206" s="48" t="s">
        <v>1034</v>
      </c>
      <c r="B206" s="49" t="s">
        <v>1035</v>
      </c>
      <c r="C206" s="415">
        <f>SUM('..'!H239)</f>
        <v>32.177999999999997</v>
      </c>
      <c r="D206" s="369">
        <f t="shared" si="4"/>
        <v>487.72500000000002</v>
      </c>
      <c r="E206" s="50" t="s">
        <v>950</v>
      </c>
      <c r="F206" s="429"/>
    </row>
    <row r="207" spans="1:6">
      <c r="A207" s="64" t="s">
        <v>1035</v>
      </c>
      <c r="B207" s="49" t="s">
        <v>1036</v>
      </c>
      <c r="C207" s="415">
        <f>SUM('..'!H240:H241)</f>
        <v>43.323999999999955</v>
      </c>
      <c r="D207" s="369">
        <f t="shared" si="4"/>
        <v>531.04899999999998</v>
      </c>
      <c r="E207" s="50" t="s">
        <v>950</v>
      </c>
      <c r="F207" s="429"/>
    </row>
    <row r="208" spans="1:6">
      <c r="A208" s="48" t="s">
        <v>1036</v>
      </c>
      <c r="B208" s="49" t="s">
        <v>1037</v>
      </c>
      <c r="C208" s="415">
        <f>SUM('..'!H242:H243)</f>
        <v>44.677999999999997</v>
      </c>
      <c r="D208" s="369">
        <f t="shared" si="4"/>
        <v>575.72699999999998</v>
      </c>
      <c r="E208" s="50" t="s">
        <v>950</v>
      </c>
      <c r="F208" s="429"/>
    </row>
    <row r="209" spans="1:8">
      <c r="A209" s="48" t="s">
        <v>1037</v>
      </c>
      <c r="B209" s="49" t="s">
        <v>1038</v>
      </c>
      <c r="C209" s="415">
        <f>SUM('..'!H244)</f>
        <v>38.80600000000004</v>
      </c>
      <c r="D209" s="369">
        <f t="shared" si="4"/>
        <v>614.53300000000002</v>
      </c>
      <c r="E209" s="50" t="s">
        <v>933</v>
      </c>
      <c r="F209" s="429"/>
    </row>
    <row r="210" spans="1:8">
      <c r="A210" s="48" t="s">
        <v>1038</v>
      </c>
      <c r="B210" s="49" t="s">
        <v>888</v>
      </c>
      <c r="C210" s="415">
        <f>SUM('..'!H245)</f>
        <v>23.745000000000005</v>
      </c>
      <c r="D210" s="369">
        <f t="shared" si="4"/>
        <v>638.27800000000002</v>
      </c>
      <c r="E210" s="50" t="s">
        <v>933</v>
      </c>
      <c r="F210" s="429"/>
    </row>
    <row r="211" spans="1:8">
      <c r="A211" s="48" t="s">
        <v>888</v>
      </c>
      <c r="B211" s="49" t="s">
        <v>1350</v>
      </c>
      <c r="C211" s="415">
        <f>SUM('..'!H246:H247)</f>
        <v>12.26700000000003</v>
      </c>
      <c r="D211" s="369">
        <f t="shared" si="4"/>
        <v>650.54500000000007</v>
      </c>
      <c r="E211" s="50" t="s">
        <v>933</v>
      </c>
      <c r="F211" s="429"/>
    </row>
    <row r="212" spans="1:8">
      <c r="A212" s="48" t="s">
        <v>1350</v>
      </c>
      <c r="B212" s="49" t="s">
        <v>1039</v>
      </c>
      <c r="C212" s="415">
        <f>SUM('..'!H248:H251)</f>
        <v>53.18</v>
      </c>
      <c r="D212" s="369">
        <f t="shared" si="4"/>
        <v>703.72500000000002</v>
      </c>
      <c r="E212" s="50" t="s">
        <v>950</v>
      </c>
      <c r="F212" s="429"/>
    </row>
    <row r="213" spans="1:8">
      <c r="A213" s="48" t="s">
        <v>1039</v>
      </c>
      <c r="B213" s="49" t="s">
        <v>1040</v>
      </c>
      <c r="C213" s="415">
        <f>SUM('..'!H252:H257)</f>
        <v>95.94</v>
      </c>
      <c r="D213" s="369">
        <f t="shared" si="4"/>
        <v>799.66499999999996</v>
      </c>
      <c r="E213" s="50" t="s">
        <v>950</v>
      </c>
      <c r="F213" s="429"/>
    </row>
    <row r="214" spans="1:8">
      <c r="A214" s="48" t="s">
        <v>1040</v>
      </c>
      <c r="B214" s="49" t="s">
        <v>1041</v>
      </c>
      <c r="C214" s="415">
        <f>SUM('..'!H258:H264)</f>
        <v>91.939999999999912</v>
      </c>
      <c r="D214" s="369">
        <f t="shared" si="4"/>
        <v>891.6049999999999</v>
      </c>
      <c r="E214" s="50" t="s">
        <v>950</v>
      </c>
      <c r="F214" s="429"/>
    </row>
    <row r="215" spans="1:8">
      <c r="A215" s="48" t="s">
        <v>1041</v>
      </c>
      <c r="B215" s="49" t="s">
        <v>1042</v>
      </c>
      <c r="C215" s="415">
        <f>SUM('..'!H265)</f>
        <v>5.9399999999999409</v>
      </c>
      <c r="D215" s="369">
        <f t="shared" si="4"/>
        <v>897.54499999999985</v>
      </c>
      <c r="E215" s="50" t="s">
        <v>933</v>
      </c>
      <c r="F215" s="429"/>
    </row>
    <row r="216" spans="1:8">
      <c r="A216" s="48" t="s">
        <v>1042</v>
      </c>
      <c r="B216" s="49" t="s">
        <v>1043</v>
      </c>
      <c r="C216" s="415">
        <f>SUM('..'!H266:H268)</f>
        <v>36.340000000000032</v>
      </c>
      <c r="D216" s="369">
        <f t="shared" si="4"/>
        <v>933.88499999999988</v>
      </c>
      <c r="E216" s="50" t="s">
        <v>950</v>
      </c>
      <c r="F216" s="429"/>
    </row>
    <row r="217" spans="1:8" ht="13.5" thickBot="1">
      <c r="A217" s="51" t="s">
        <v>1043</v>
      </c>
      <c r="B217" s="52" t="s">
        <v>896</v>
      </c>
      <c r="C217" s="416">
        <f>SUM('..'!H269:H271)</f>
        <v>42.470000000000027</v>
      </c>
      <c r="D217" s="370">
        <f t="shared" si="4"/>
        <v>976.3549999999999</v>
      </c>
      <c r="E217" s="53" t="s">
        <v>933</v>
      </c>
      <c r="F217" s="429"/>
    </row>
    <row r="218" spans="1:8" ht="13.5" thickBot="1">
      <c r="F218" s="429"/>
    </row>
    <row r="219" spans="1:8" ht="16.5" thickBot="1">
      <c r="D219" s="570" t="s">
        <v>1186</v>
      </c>
      <c r="E219" s="571"/>
      <c r="F219" s="429"/>
    </row>
    <row r="220" spans="1:8" ht="15.75" thickBot="1">
      <c r="D220" s="40" t="s">
        <v>962</v>
      </c>
      <c r="E220" s="41" t="s">
        <v>285</v>
      </c>
      <c r="F220" s="429"/>
    </row>
    <row r="221" spans="1:8" ht="14.25">
      <c r="D221" s="383" t="s">
        <v>933</v>
      </c>
      <c r="E221" s="42">
        <f>+C202+C209+C210+C211+C215+C217</f>
        <v>217.50510843373499</v>
      </c>
      <c r="F221" s="429"/>
    </row>
    <row r="222" spans="1:8" ht="14.25">
      <c r="D222" s="384" t="s">
        <v>950</v>
      </c>
      <c r="E222" s="43">
        <f>+C203+C204+C205+C206+C207+C208+C212+C213+C214+C216</f>
        <v>630.71289156626494</v>
      </c>
      <c r="F222" s="429"/>
    </row>
    <row r="223" spans="1:8" ht="15" thickBot="1">
      <c r="D223" s="385" t="s">
        <v>963</v>
      </c>
      <c r="E223" s="44">
        <f>+C200+C201</f>
        <v>128.137</v>
      </c>
      <c r="F223" s="429"/>
    </row>
    <row r="224" spans="1:8" ht="17.25" thickBot="1">
      <c r="D224" s="381" t="s">
        <v>964</v>
      </c>
      <c r="E224" s="197">
        <f>+E223+E222+E221</f>
        <v>976.3549999999999</v>
      </c>
      <c r="F224" s="431">
        <f>+E224</f>
        <v>976.3549999999999</v>
      </c>
      <c r="H224" s="74"/>
    </row>
    <row r="236" spans="1:6" ht="21" thickBot="1">
      <c r="A236" s="10"/>
      <c r="B236" s="10"/>
      <c r="C236" s="411"/>
      <c r="D236" s="23"/>
      <c r="E236" s="10"/>
      <c r="F236" s="429"/>
    </row>
    <row r="237" spans="1:6" ht="18.75" thickBot="1">
      <c r="A237" s="572" t="s">
        <v>1044</v>
      </c>
      <c r="B237" s="573"/>
      <c r="C237" s="573"/>
      <c r="D237" s="573"/>
      <c r="E237" s="574"/>
      <c r="F237" s="429"/>
    </row>
    <row r="238" spans="1:6" ht="13.5" thickBot="1">
      <c r="A238" s="15" t="s">
        <v>927</v>
      </c>
      <c r="B238" s="16" t="s">
        <v>928</v>
      </c>
      <c r="C238" s="418" t="s">
        <v>929</v>
      </c>
      <c r="D238" s="16" t="s">
        <v>930</v>
      </c>
      <c r="E238" s="17" t="s">
        <v>854</v>
      </c>
      <c r="F238" s="429"/>
    </row>
    <row r="239" spans="1:6">
      <c r="A239" s="48" t="s">
        <v>991</v>
      </c>
      <c r="B239" s="49" t="s">
        <v>1045</v>
      </c>
      <c r="C239" s="415">
        <f>SUM('..'!H273:H277)</f>
        <v>44.410016000000006</v>
      </c>
      <c r="D239" s="369">
        <f>+C239</f>
        <v>44.410016000000006</v>
      </c>
      <c r="E239" s="50" t="s">
        <v>933</v>
      </c>
      <c r="F239" s="429"/>
    </row>
    <row r="240" spans="1:6">
      <c r="A240" s="48" t="str">
        <f t="shared" ref="A240:A246" si="5">+B239</f>
        <v>Paracaya</v>
      </c>
      <c r="B240" s="49" t="s">
        <v>768</v>
      </c>
      <c r="C240" s="415">
        <f>SUM('..'!H278:H282)</f>
        <v>98.683417250000005</v>
      </c>
      <c r="D240" s="369">
        <f>+D239+C240</f>
        <v>143.09343325</v>
      </c>
      <c r="E240" s="50" t="s">
        <v>933</v>
      </c>
      <c r="F240" s="429"/>
    </row>
    <row r="241" spans="1:9">
      <c r="A241" s="48" t="str">
        <f t="shared" si="5"/>
        <v>Cr. Rt. Tiraque</v>
      </c>
      <c r="B241" s="407" t="s">
        <v>769</v>
      </c>
      <c r="C241" s="415">
        <f>SUM('..'!H283:H289)</f>
        <v>136.0651517</v>
      </c>
      <c r="D241" s="369">
        <f t="shared" ref="D241:D247" si="6">+D240+C241</f>
        <v>279.15858494999998</v>
      </c>
      <c r="E241" s="50" t="s">
        <v>950</v>
      </c>
      <c r="F241" s="429"/>
    </row>
    <row r="242" spans="1:9">
      <c r="A242" s="48" t="str">
        <f t="shared" si="5"/>
        <v xml:space="preserve">San Isidro </v>
      </c>
      <c r="B242" s="49" t="s">
        <v>875</v>
      </c>
      <c r="C242" s="415">
        <f>SUM('..'!H290:H293)</f>
        <v>34.987757025000008</v>
      </c>
      <c r="D242" s="369">
        <f t="shared" si="6"/>
        <v>314.14634197499998</v>
      </c>
      <c r="E242" s="50" t="s">
        <v>933</v>
      </c>
      <c r="F242" s="429"/>
    </row>
    <row r="243" spans="1:9">
      <c r="A243" s="48" t="str">
        <f t="shared" si="5"/>
        <v>Mataral</v>
      </c>
      <c r="B243" s="49" t="s">
        <v>1046</v>
      </c>
      <c r="C243" s="415">
        <f>SUM('..'!H294:H295)</f>
        <v>51.373863374999999</v>
      </c>
      <c r="D243" s="369">
        <f t="shared" si="6"/>
        <v>365.52020534999997</v>
      </c>
      <c r="E243" s="50" t="s">
        <v>933</v>
      </c>
      <c r="F243" s="429"/>
    </row>
    <row r="244" spans="1:9">
      <c r="A244" s="48" t="str">
        <f t="shared" si="5"/>
        <v>Mairana</v>
      </c>
      <c r="B244" s="49" t="s">
        <v>1047</v>
      </c>
      <c r="C244" s="415">
        <f>SUM('..'!H296)</f>
        <v>16.931000000000001</v>
      </c>
      <c r="D244" s="369">
        <f t="shared" si="6"/>
        <v>382.45120534999995</v>
      </c>
      <c r="E244" s="50" t="s">
        <v>933</v>
      </c>
      <c r="F244" s="429"/>
    </row>
    <row r="245" spans="1:9">
      <c r="A245" s="48" t="str">
        <f t="shared" si="5"/>
        <v>Samaipata</v>
      </c>
      <c r="B245" s="49" t="s">
        <v>1048</v>
      </c>
      <c r="C245" s="415">
        <f>SUM('..'!H297:H299)</f>
        <v>62.155000000000001</v>
      </c>
      <c r="D245" s="369">
        <f t="shared" si="6"/>
        <v>444.60620534999998</v>
      </c>
      <c r="E245" s="50" t="s">
        <v>933</v>
      </c>
      <c r="F245" s="429"/>
    </row>
    <row r="246" spans="1:9">
      <c r="A246" s="48" t="str">
        <f t="shared" si="5"/>
        <v>Angostura</v>
      </c>
      <c r="B246" s="49" t="s">
        <v>1049</v>
      </c>
      <c r="C246" s="415">
        <f>SUM('..'!H300:H301)</f>
        <v>36.518999999999998</v>
      </c>
      <c r="D246" s="369">
        <f t="shared" si="6"/>
        <v>481.12520534999999</v>
      </c>
      <c r="E246" s="50" t="s">
        <v>933</v>
      </c>
      <c r="F246" s="429"/>
    </row>
    <row r="247" spans="1:9" ht="13.5" thickBot="1">
      <c r="A247" s="51" t="s">
        <v>1049</v>
      </c>
      <c r="B247" s="52" t="s">
        <v>1050</v>
      </c>
      <c r="C247" s="416">
        <f>SUM('..'!H302)</f>
        <v>6.7409999999999997</v>
      </c>
      <c r="D247" s="370">
        <f t="shared" si="6"/>
        <v>487.86620534999997</v>
      </c>
      <c r="E247" s="53" t="s">
        <v>933</v>
      </c>
      <c r="F247" s="429"/>
    </row>
    <row r="248" spans="1:9" ht="13.5" thickBot="1">
      <c r="F248" s="429"/>
      <c r="I248" s="5"/>
    </row>
    <row r="249" spans="1:9" ht="16.5" thickBot="1">
      <c r="D249" s="570" t="s">
        <v>1187</v>
      </c>
      <c r="E249" s="571"/>
      <c r="F249" s="429"/>
    </row>
    <row r="250" spans="1:9" ht="15.75" thickBot="1">
      <c r="D250" s="40" t="s">
        <v>962</v>
      </c>
      <c r="E250" s="41" t="s">
        <v>285</v>
      </c>
      <c r="F250" s="429"/>
    </row>
    <row r="251" spans="1:9" ht="14.25">
      <c r="D251" s="383" t="s">
        <v>933</v>
      </c>
      <c r="E251" s="42">
        <f>+C239+C240+C242+C243+C244+C245+C246+C247</f>
        <v>351.80105365000003</v>
      </c>
      <c r="F251" s="429"/>
    </row>
    <row r="252" spans="1:9" ht="14.25">
      <c r="D252" s="384" t="s">
        <v>950</v>
      </c>
      <c r="E252" s="43">
        <f>+C241</f>
        <v>136.0651517</v>
      </c>
      <c r="F252" s="429"/>
    </row>
    <row r="253" spans="1:9" ht="15" thickBot="1">
      <c r="D253" s="385" t="s">
        <v>963</v>
      </c>
      <c r="E253" s="44">
        <v>0</v>
      </c>
      <c r="F253" s="429"/>
    </row>
    <row r="254" spans="1:9" ht="17.25" thickBot="1">
      <c r="D254" s="381" t="s">
        <v>964</v>
      </c>
      <c r="E254" s="197">
        <f>+E253+E252+E251</f>
        <v>487.86620535000003</v>
      </c>
      <c r="F254" s="431">
        <f>+E254</f>
        <v>487.86620535000003</v>
      </c>
    </row>
    <row r="255" spans="1:9">
      <c r="D255" s="382"/>
      <c r="E255" s="9"/>
      <c r="F255" s="429"/>
    </row>
    <row r="256" spans="1:9">
      <c r="D256" s="382"/>
      <c r="E256" s="9"/>
      <c r="F256" s="429"/>
    </row>
    <row r="257" spans="1:6">
      <c r="D257" s="382"/>
      <c r="E257" s="9"/>
      <c r="F257" s="429"/>
    </row>
    <row r="258" spans="1:6" ht="116.25" customHeight="1" thickBot="1">
      <c r="D258" s="382"/>
      <c r="E258" s="9"/>
      <c r="F258" s="429"/>
    </row>
    <row r="259" spans="1:6" ht="18.75" thickBot="1">
      <c r="A259" s="572" t="s">
        <v>1051</v>
      </c>
      <c r="B259" s="573"/>
      <c r="C259" s="573"/>
      <c r="D259" s="573"/>
      <c r="E259" s="574"/>
      <c r="F259" s="429"/>
    </row>
    <row r="260" spans="1:6" ht="13.5" thickBot="1">
      <c r="A260" s="15" t="s">
        <v>927</v>
      </c>
      <c r="B260" s="16" t="s">
        <v>928</v>
      </c>
      <c r="C260" s="418" t="s">
        <v>929</v>
      </c>
      <c r="D260" s="16" t="s">
        <v>930</v>
      </c>
      <c r="E260" s="17" t="s">
        <v>854</v>
      </c>
      <c r="F260" s="429"/>
    </row>
    <row r="261" spans="1:6">
      <c r="A261" s="48" t="s">
        <v>767</v>
      </c>
      <c r="B261" s="49" t="s">
        <v>1052</v>
      </c>
      <c r="C261" s="415">
        <f>SUM('..'!H304:H306)</f>
        <v>86.07</v>
      </c>
      <c r="D261" s="369">
        <f>+C261</f>
        <v>86.07</v>
      </c>
      <c r="E261" s="50" t="s">
        <v>950</v>
      </c>
      <c r="F261" s="429"/>
    </row>
    <row r="262" spans="1:6">
      <c r="A262" s="48" t="str">
        <f>+B261</f>
        <v>Riberalta</v>
      </c>
      <c r="B262" s="49" t="s">
        <v>636</v>
      </c>
      <c r="C262" s="415">
        <f>SUM('..'!H307:H311)</f>
        <v>103.92000000000002</v>
      </c>
      <c r="D262" s="369">
        <f t="shared" ref="D262:D267" si="7">+C262+D261</f>
        <v>189.99</v>
      </c>
      <c r="E262" s="50" t="s">
        <v>950</v>
      </c>
      <c r="F262" s="429"/>
    </row>
    <row r="263" spans="1:6">
      <c r="A263" s="48" t="str">
        <f>+B262</f>
        <v xml:space="preserve">Las Palmas </v>
      </c>
      <c r="B263" s="49" t="s">
        <v>1054</v>
      </c>
      <c r="C263" s="415">
        <f>SUM('..'!H312:H315)</f>
        <v>139.40999999999997</v>
      </c>
      <c r="D263" s="369">
        <f t="shared" si="7"/>
        <v>329.4</v>
      </c>
      <c r="E263" s="50" t="s">
        <v>950</v>
      </c>
      <c r="F263" s="429"/>
    </row>
    <row r="264" spans="1:6">
      <c r="A264" s="48" t="str">
        <f>+B263</f>
        <v>Australia</v>
      </c>
      <c r="B264" s="49" t="s">
        <v>1055</v>
      </c>
      <c r="C264" s="415">
        <f>SUM('..'!H316:H321)</f>
        <v>169.62</v>
      </c>
      <c r="D264" s="369">
        <f t="shared" si="7"/>
        <v>499.02</v>
      </c>
      <c r="E264" s="50" t="s">
        <v>950</v>
      </c>
      <c r="F264" s="429"/>
    </row>
    <row r="265" spans="1:6">
      <c r="A265" s="48" t="str">
        <f>+B264</f>
        <v>Santa Rosa</v>
      </c>
      <c r="B265" s="49" t="s">
        <v>1056</v>
      </c>
      <c r="C265" s="415">
        <f>SUM('..'!H322:H324)</f>
        <v>71.960000000000036</v>
      </c>
      <c r="D265" s="369">
        <f t="shared" si="7"/>
        <v>570.98</v>
      </c>
      <c r="E265" s="50" t="s">
        <v>950</v>
      </c>
      <c r="F265" s="429"/>
    </row>
    <row r="266" spans="1:6">
      <c r="A266" s="48" t="s">
        <v>1056</v>
      </c>
      <c r="B266" s="49" t="s">
        <v>1057</v>
      </c>
      <c r="C266" s="415">
        <f>SUM('..'!H325)</f>
        <v>25.159999999999968</v>
      </c>
      <c r="D266" s="369">
        <f t="shared" si="7"/>
        <v>596.14</v>
      </c>
      <c r="E266" s="50" t="s">
        <v>950</v>
      </c>
      <c r="F266" s="429"/>
    </row>
    <row r="267" spans="1:6" ht="13.5" thickBot="1">
      <c r="A267" s="51" t="s">
        <v>1057</v>
      </c>
      <c r="B267" s="52" t="s">
        <v>979</v>
      </c>
      <c r="C267" s="416">
        <f>SUM('..'!H326:H329)</f>
        <v>99.480000000000018</v>
      </c>
      <c r="D267" s="370">
        <f t="shared" si="7"/>
        <v>695.62</v>
      </c>
      <c r="E267" s="53" t="s">
        <v>950</v>
      </c>
      <c r="F267" s="429"/>
    </row>
    <row r="268" spans="1:6" ht="13.5" thickBot="1">
      <c r="F268" s="429"/>
    </row>
    <row r="269" spans="1:6" ht="16.5" thickBot="1">
      <c r="D269" s="570" t="s">
        <v>1188</v>
      </c>
      <c r="E269" s="571"/>
      <c r="F269" s="429"/>
    </row>
    <row r="270" spans="1:6" ht="13.5" thickBot="1">
      <c r="D270" s="12" t="s">
        <v>962</v>
      </c>
      <c r="E270" s="14" t="s">
        <v>285</v>
      </c>
      <c r="F270" s="429"/>
    </row>
    <row r="271" spans="1:6" ht="14.25">
      <c r="D271" s="386" t="s">
        <v>933</v>
      </c>
      <c r="E271" s="57">
        <v>0</v>
      </c>
      <c r="F271" s="429"/>
    </row>
    <row r="272" spans="1:6" ht="14.25">
      <c r="D272" s="379" t="s">
        <v>950</v>
      </c>
      <c r="E272" s="58">
        <f>+D267</f>
        <v>695.62</v>
      </c>
      <c r="F272" s="429"/>
    </row>
    <row r="273" spans="1:9" ht="15" thickBot="1">
      <c r="D273" s="380" t="s">
        <v>963</v>
      </c>
      <c r="E273" s="59">
        <v>0</v>
      </c>
      <c r="F273" s="429"/>
    </row>
    <row r="274" spans="1:9" ht="17.25" thickBot="1">
      <c r="D274" s="381" t="s">
        <v>964</v>
      </c>
      <c r="E274" s="197">
        <f>+E273+E272+E271</f>
        <v>695.62</v>
      </c>
      <c r="F274" s="431">
        <f>+E274</f>
        <v>695.62</v>
      </c>
    </row>
    <row r="275" spans="1:9">
      <c r="D275" s="382"/>
      <c r="E275" s="9"/>
      <c r="F275" s="429"/>
    </row>
    <row r="276" spans="1:9">
      <c r="D276" s="382"/>
      <c r="E276" s="9"/>
      <c r="F276" s="429"/>
    </row>
    <row r="277" spans="1:9">
      <c r="D277" s="382"/>
      <c r="E277" s="9"/>
      <c r="F277" s="429"/>
    </row>
    <row r="278" spans="1:9">
      <c r="D278" s="382"/>
      <c r="E278" s="9"/>
      <c r="F278" s="429"/>
    </row>
    <row r="279" spans="1:9">
      <c r="D279" s="382"/>
      <c r="E279" s="9"/>
      <c r="F279" s="429"/>
    </row>
    <row r="280" spans="1:9">
      <c r="D280" s="382"/>
      <c r="E280" s="9"/>
      <c r="F280" s="429"/>
    </row>
    <row r="281" spans="1:9">
      <c r="D281" s="382"/>
      <c r="E281" s="9"/>
      <c r="F281" s="429"/>
    </row>
    <row r="282" spans="1:9">
      <c r="D282" s="382"/>
      <c r="E282" s="29"/>
      <c r="F282" s="429"/>
    </row>
    <row r="283" spans="1:9">
      <c r="D283" s="382"/>
      <c r="E283" s="29"/>
      <c r="F283" s="429"/>
    </row>
    <row r="284" spans="1:9" ht="21" thickBot="1">
      <c r="A284" s="10"/>
      <c r="B284" s="10"/>
      <c r="C284" s="411"/>
      <c r="D284" s="23"/>
      <c r="E284" s="10"/>
      <c r="F284" s="429"/>
    </row>
    <row r="285" spans="1:9" ht="18.75" thickBot="1">
      <c r="A285" s="572" t="s">
        <v>1058</v>
      </c>
      <c r="B285" s="573"/>
      <c r="C285" s="573"/>
      <c r="D285" s="573"/>
      <c r="E285" s="574"/>
      <c r="F285" s="429"/>
    </row>
    <row r="286" spans="1:9" ht="13.5" thickBot="1">
      <c r="A286" s="15" t="s">
        <v>927</v>
      </c>
      <c r="B286" s="16" t="s">
        <v>928</v>
      </c>
      <c r="C286" s="418" t="s">
        <v>929</v>
      </c>
      <c r="D286" s="103" t="s">
        <v>930</v>
      </c>
      <c r="E286" s="17" t="s">
        <v>854</v>
      </c>
      <c r="F286" s="429"/>
    </row>
    <row r="287" spans="1:9">
      <c r="A287" s="45" t="s">
        <v>1059</v>
      </c>
      <c r="B287" s="46" t="s">
        <v>1060</v>
      </c>
      <c r="C287" s="413">
        <f>SUM('..'!H331)</f>
        <v>7.5490000000000004</v>
      </c>
      <c r="D287" s="365">
        <f>+C287</f>
        <v>7.5490000000000004</v>
      </c>
      <c r="E287" s="47" t="s">
        <v>933</v>
      </c>
      <c r="F287" s="429"/>
      <c r="I287" s="73"/>
    </row>
    <row r="288" spans="1:9">
      <c r="A288" s="48" t="s">
        <v>1060</v>
      </c>
      <c r="B288" s="49" t="s">
        <v>1061</v>
      </c>
      <c r="C288" s="408">
        <f>SUM('..'!H332)</f>
        <v>14.51</v>
      </c>
      <c r="D288" s="366">
        <f>+C288+D287</f>
        <v>22.059000000000001</v>
      </c>
      <c r="E288" s="50" t="s">
        <v>933</v>
      </c>
      <c r="F288" s="429"/>
    </row>
    <row r="289" spans="1:6">
      <c r="A289" s="48" t="s">
        <v>1061</v>
      </c>
      <c r="B289" s="49" t="s">
        <v>1062</v>
      </c>
      <c r="C289" s="408">
        <f>SUM('..'!H333)</f>
        <v>26.471</v>
      </c>
      <c r="D289" s="366">
        <f t="shared" ref="D289:D316" si="8">+C289+D288</f>
        <v>48.53</v>
      </c>
      <c r="E289" s="50" t="s">
        <v>933</v>
      </c>
      <c r="F289" s="429"/>
    </row>
    <row r="290" spans="1:6">
      <c r="A290" s="48" t="s">
        <v>1062</v>
      </c>
      <c r="B290" s="49" t="s">
        <v>1063</v>
      </c>
      <c r="C290" s="408">
        <f>SUM('..'!H334)</f>
        <v>17.353000000000002</v>
      </c>
      <c r="D290" s="366">
        <f t="shared" si="8"/>
        <v>65.88300000000001</v>
      </c>
      <c r="E290" s="50" t="s">
        <v>933</v>
      </c>
      <c r="F290" s="429"/>
    </row>
    <row r="291" spans="1:6">
      <c r="A291" s="48" t="s">
        <v>1063</v>
      </c>
      <c r="B291" s="49" t="s">
        <v>1064</v>
      </c>
      <c r="C291" s="408">
        <f>SUM('..'!H335:H337)</f>
        <v>31.714999999999996</v>
      </c>
      <c r="D291" s="366">
        <f t="shared" si="8"/>
        <v>97.598000000000013</v>
      </c>
      <c r="E291" s="50" t="s">
        <v>933</v>
      </c>
      <c r="F291" s="429"/>
    </row>
    <row r="292" spans="1:6">
      <c r="A292" s="48" t="s">
        <v>1064</v>
      </c>
      <c r="B292" s="49" t="s">
        <v>1065</v>
      </c>
      <c r="C292" s="408">
        <f>SUM('..'!H338:H340)</f>
        <v>54.361999999999995</v>
      </c>
      <c r="D292" s="366">
        <f t="shared" si="8"/>
        <v>151.96</v>
      </c>
      <c r="E292" s="50" t="s">
        <v>933</v>
      </c>
      <c r="F292" s="429"/>
    </row>
    <row r="293" spans="1:6">
      <c r="A293" s="48" t="s">
        <v>1065</v>
      </c>
      <c r="B293" s="49" t="s">
        <v>1031</v>
      </c>
      <c r="C293" s="408">
        <f>SUM('..'!H341:H343)</f>
        <v>43.039000000000001</v>
      </c>
      <c r="D293" s="366">
        <f t="shared" si="8"/>
        <v>194.99900000000002</v>
      </c>
      <c r="E293" s="50" t="s">
        <v>933</v>
      </c>
      <c r="F293" s="429"/>
    </row>
    <row r="294" spans="1:6">
      <c r="A294" s="48" t="s">
        <v>1032</v>
      </c>
      <c r="B294" s="49" t="s">
        <v>408</v>
      </c>
      <c r="C294" s="408">
        <f>SUM('..'!H344:H345)</f>
        <v>58.666666666666629</v>
      </c>
      <c r="D294" s="366">
        <f>+C294+D293</f>
        <v>253.66566666666665</v>
      </c>
      <c r="E294" s="50" t="s">
        <v>933</v>
      </c>
      <c r="F294" s="429"/>
    </row>
    <row r="295" spans="1:6">
      <c r="A295" s="48" t="str">
        <f>+B294</f>
        <v xml:space="preserve">Carahuatarenda </v>
      </c>
      <c r="B295" s="49" t="s">
        <v>685</v>
      </c>
      <c r="C295" s="408">
        <f>SUM('..'!H346:H347)</f>
        <v>54.666666666666686</v>
      </c>
      <c r="D295" s="366">
        <f>+C295+D294</f>
        <v>308.33233333333334</v>
      </c>
      <c r="E295" s="50" t="s">
        <v>933</v>
      </c>
      <c r="F295" s="429"/>
    </row>
    <row r="296" spans="1:6">
      <c r="A296" s="48" t="str">
        <f>+B295</f>
        <v>Abapó</v>
      </c>
      <c r="B296" s="49" t="s">
        <v>687</v>
      </c>
      <c r="C296" s="408">
        <f>SUM('..'!H348:H350)</f>
        <v>74.5555555555556</v>
      </c>
      <c r="D296" s="366">
        <f t="shared" si="8"/>
        <v>382.88788888888894</v>
      </c>
      <c r="E296" s="50" t="s">
        <v>933</v>
      </c>
      <c r="F296" s="429"/>
    </row>
    <row r="297" spans="1:6">
      <c r="A297" s="48" t="str">
        <f>+B296</f>
        <v>Zanja Honda</v>
      </c>
      <c r="B297" s="49" t="s">
        <v>1000</v>
      </c>
      <c r="C297" s="408">
        <f>SUM('..'!H351:H354)</f>
        <v>67.222222222222229</v>
      </c>
      <c r="D297" s="366">
        <f t="shared" si="8"/>
        <v>450.11011111111117</v>
      </c>
      <c r="E297" s="50" t="s">
        <v>933</v>
      </c>
      <c r="F297" s="429"/>
    </row>
    <row r="298" spans="1:6">
      <c r="A298" s="48" t="s">
        <v>1003</v>
      </c>
      <c r="B298" s="49" t="s">
        <v>1066</v>
      </c>
      <c r="C298" s="408">
        <f>SUM('..'!H355:H356)</f>
        <v>62.111111111111086</v>
      </c>
      <c r="D298" s="366">
        <f t="shared" si="8"/>
        <v>512.2212222222222</v>
      </c>
      <c r="E298" s="50" t="s">
        <v>933</v>
      </c>
      <c r="F298" s="429"/>
    </row>
    <row r="299" spans="1:6">
      <c r="A299" s="48" t="s">
        <v>1066</v>
      </c>
      <c r="B299" s="49" t="s">
        <v>1067</v>
      </c>
      <c r="C299" s="408">
        <f>SUM('..'!H357:H358)</f>
        <v>54.222222222222172</v>
      </c>
      <c r="D299" s="366">
        <f t="shared" si="8"/>
        <v>566.44344444444437</v>
      </c>
      <c r="E299" s="50" t="s">
        <v>933</v>
      </c>
      <c r="F299" s="429"/>
    </row>
    <row r="300" spans="1:6">
      <c r="A300" s="48" t="s">
        <v>1067</v>
      </c>
      <c r="B300" s="49" t="s">
        <v>1068</v>
      </c>
      <c r="C300" s="408">
        <f>SUM('..'!H359:H360)</f>
        <v>58</v>
      </c>
      <c r="D300" s="366">
        <f t="shared" si="8"/>
        <v>624.44344444444437</v>
      </c>
      <c r="E300" s="50" t="s">
        <v>933</v>
      </c>
      <c r="F300" s="429"/>
    </row>
    <row r="301" spans="1:6">
      <c r="A301" s="48" t="s">
        <v>1068</v>
      </c>
      <c r="B301" s="49" t="s">
        <v>1069</v>
      </c>
      <c r="C301" s="408">
        <f>SUM('..'!H361:H362)</f>
        <v>56.222222222222172</v>
      </c>
      <c r="D301" s="366">
        <f t="shared" si="8"/>
        <v>680.66566666666654</v>
      </c>
      <c r="E301" s="50" t="s">
        <v>933</v>
      </c>
      <c r="F301" s="429"/>
    </row>
    <row r="302" spans="1:6">
      <c r="A302" s="48" t="s">
        <v>1069</v>
      </c>
      <c r="B302" s="49" t="s">
        <v>1070</v>
      </c>
      <c r="C302" s="408">
        <f>SUM('..'!H363:H364)</f>
        <v>80.833333333333258</v>
      </c>
      <c r="D302" s="366">
        <f t="shared" si="8"/>
        <v>761.4989999999998</v>
      </c>
      <c r="E302" s="50" t="s">
        <v>933</v>
      </c>
      <c r="F302" s="429"/>
    </row>
    <row r="303" spans="1:6">
      <c r="A303" s="48" t="s">
        <v>1070</v>
      </c>
      <c r="B303" s="49" t="s">
        <v>694</v>
      </c>
      <c r="C303" s="408">
        <f>SUM('..'!H365)</f>
        <v>31</v>
      </c>
      <c r="D303" s="366">
        <f t="shared" si="8"/>
        <v>792.4989999999998</v>
      </c>
      <c r="E303" s="50" t="s">
        <v>933</v>
      </c>
      <c r="F303" s="429"/>
    </row>
    <row r="304" spans="1:6">
      <c r="A304" s="48" t="s">
        <v>694</v>
      </c>
      <c r="B304" s="49" t="s">
        <v>1071</v>
      </c>
      <c r="C304" s="408">
        <f>SUM('..'!H366:H368)</f>
        <v>85.944444444444457</v>
      </c>
      <c r="D304" s="366">
        <f t="shared" si="8"/>
        <v>878.44344444444425</v>
      </c>
      <c r="E304" s="50" t="s">
        <v>933</v>
      </c>
      <c r="F304" s="429"/>
    </row>
    <row r="305" spans="1:7">
      <c r="A305" s="48" t="s">
        <v>1071</v>
      </c>
      <c r="B305" s="49" t="s">
        <v>983</v>
      </c>
      <c r="C305" s="408">
        <f>SUM('..'!H369:H371)</f>
        <v>49.388447121820718</v>
      </c>
      <c r="D305" s="366">
        <f t="shared" si="8"/>
        <v>927.83189156626497</v>
      </c>
      <c r="E305" s="50" t="s">
        <v>933</v>
      </c>
      <c r="F305" s="429"/>
    </row>
    <row r="306" spans="1:7">
      <c r="A306" s="48" t="s">
        <v>983</v>
      </c>
      <c r="B306" s="49" t="s">
        <v>1072</v>
      </c>
      <c r="C306" s="408">
        <f>SUM('..'!H372)</f>
        <v>25.076999999999998</v>
      </c>
      <c r="D306" s="366">
        <f t="shared" si="8"/>
        <v>952.90889156626497</v>
      </c>
      <c r="E306" s="50" t="s">
        <v>933</v>
      </c>
      <c r="F306" s="429"/>
    </row>
    <row r="307" spans="1:7">
      <c r="A307" s="48" t="s">
        <v>1072</v>
      </c>
      <c r="B307" s="49" t="s">
        <v>1073</v>
      </c>
      <c r="C307" s="408">
        <f>SUM('..'!H373)</f>
        <v>32.659999999999997</v>
      </c>
      <c r="D307" s="366">
        <f t="shared" si="8"/>
        <v>985.56889156626494</v>
      </c>
      <c r="E307" s="50" t="s">
        <v>950</v>
      </c>
      <c r="F307" s="429"/>
    </row>
    <row r="308" spans="1:7">
      <c r="A308" s="48" t="s">
        <v>1073</v>
      </c>
      <c r="B308" s="49" t="s">
        <v>1067</v>
      </c>
      <c r="C308" s="408">
        <f>SUM('..'!H374:H379)</f>
        <v>153.46</v>
      </c>
      <c r="D308" s="366">
        <f t="shared" si="8"/>
        <v>1139.028891566265</v>
      </c>
      <c r="E308" s="50" t="s">
        <v>963</v>
      </c>
      <c r="F308" s="429"/>
    </row>
    <row r="309" spans="1:7">
      <c r="A309" s="48" t="s">
        <v>1067</v>
      </c>
      <c r="B309" s="49" t="s">
        <v>1074</v>
      </c>
      <c r="C309" s="408">
        <f>SUM('..'!H380)</f>
        <v>32.450000000000003</v>
      </c>
      <c r="D309" s="366">
        <f t="shared" si="8"/>
        <v>1171.478891566265</v>
      </c>
      <c r="E309" s="50" t="s">
        <v>950</v>
      </c>
      <c r="F309" s="429"/>
    </row>
    <row r="310" spans="1:7">
      <c r="A310" s="48" t="s">
        <v>1074</v>
      </c>
      <c r="B310" s="49" t="s">
        <v>923</v>
      </c>
      <c r="C310" s="408">
        <f>SUM('..'!H381)</f>
        <v>19.239999999999998</v>
      </c>
      <c r="D310" s="366">
        <f t="shared" si="8"/>
        <v>1190.718891566265</v>
      </c>
      <c r="E310" s="50" t="s">
        <v>950</v>
      </c>
      <c r="F310" s="429"/>
    </row>
    <row r="311" spans="1:7">
      <c r="A311" s="48" t="s">
        <v>786</v>
      </c>
      <c r="B311" s="49" t="s">
        <v>912</v>
      </c>
      <c r="C311" s="408">
        <f>SUM('..'!H387)</f>
        <v>85</v>
      </c>
      <c r="D311" s="366">
        <f t="shared" si="8"/>
        <v>1275.718891566265</v>
      </c>
      <c r="E311" s="50" t="s">
        <v>950</v>
      </c>
      <c r="F311" s="429"/>
      <c r="G311" s="78"/>
    </row>
    <row r="312" spans="1:7">
      <c r="A312" s="48" t="s">
        <v>923</v>
      </c>
      <c r="B312" s="49" t="s">
        <v>689</v>
      </c>
      <c r="C312" s="408">
        <f>SUM('..'!H382)</f>
        <v>35</v>
      </c>
      <c r="D312" s="366">
        <f t="shared" si="8"/>
        <v>1310.718891566265</v>
      </c>
      <c r="E312" s="50" t="s">
        <v>950</v>
      </c>
      <c r="F312" s="429"/>
    </row>
    <row r="313" spans="1:7">
      <c r="A313" s="48" t="s">
        <v>1075</v>
      </c>
      <c r="B313" s="49" t="s">
        <v>1076</v>
      </c>
      <c r="C313" s="408">
        <f>SUM('..'!H383)</f>
        <v>35</v>
      </c>
      <c r="D313" s="366">
        <f t="shared" si="8"/>
        <v>1345.718891566265</v>
      </c>
      <c r="E313" s="50" t="s">
        <v>963</v>
      </c>
      <c r="F313" s="429"/>
    </row>
    <row r="314" spans="1:7">
      <c r="A314" s="48" t="s">
        <v>1076</v>
      </c>
      <c r="B314" s="49" t="s">
        <v>1077</v>
      </c>
      <c r="C314" s="408">
        <f>SUM('..'!H384)</f>
        <v>70</v>
      </c>
      <c r="D314" s="366">
        <f t="shared" si="8"/>
        <v>1415.718891566265</v>
      </c>
      <c r="E314" s="50" t="s">
        <v>963</v>
      </c>
      <c r="F314" s="429"/>
    </row>
    <row r="315" spans="1:7">
      <c r="A315" s="48" t="s">
        <v>1077</v>
      </c>
      <c r="B315" s="49" t="s">
        <v>1078</v>
      </c>
      <c r="C315" s="408">
        <f>SUM('..'!H385)</f>
        <v>95</v>
      </c>
      <c r="D315" s="366">
        <f t="shared" si="8"/>
        <v>1510.718891566265</v>
      </c>
      <c r="E315" s="50" t="s">
        <v>963</v>
      </c>
      <c r="F315" s="429"/>
    </row>
    <row r="316" spans="1:7" ht="13.5" thickBot="1">
      <c r="A316" s="51" t="s">
        <v>1078</v>
      </c>
      <c r="B316" s="52" t="s">
        <v>922</v>
      </c>
      <c r="C316" s="409">
        <v>120</v>
      </c>
      <c r="D316" s="367">
        <f t="shared" si="8"/>
        <v>1630.718891566265</v>
      </c>
      <c r="E316" s="53" t="s">
        <v>963</v>
      </c>
      <c r="F316" s="429"/>
    </row>
    <row r="317" spans="1:7" ht="13.5" thickBot="1">
      <c r="F317" s="429"/>
    </row>
    <row r="318" spans="1:7" ht="16.5" thickBot="1">
      <c r="D318" s="570" t="s">
        <v>1189</v>
      </c>
      <c r="E318" s="571"/>
      <c r="F318" s="429"/>
    </row>
    <row r="319" spans="1:7" ht="15.75" thickBot="1">
      <c r="D319" s="40" t="s">
        <v>962</v>
      </c>
      <c r="E319" s="41" t="s">
        <v>285</v>
      </c>
      <c r="F319" s="429"/>
    </row>
    <row r="320" spans="1:7" ht="14.25">
      <c r="D320" s="383" t="s">
        <v>933</v>
      </c>
      <c r="E320" s="54">
        <f>SUM(C287:C306)</f>
        <v>952.90889156626497</v>
      </c>
      <c r="F320" s="429"/>
    </row>
    <row r="321" spans="4:6" ht="14.25">
      <c r="D321" s="384" t="s">
        <v>950</v>
      </c>
      <c r="E321" s="55">
        <f>+C307+C309+C310+C311+C312</f>
        <v>204.35</v>
      </c>
      <c r="F321" s="429"/>
    </row>
    <row r="322" spans="4:6" ht="15" thickBot="1">
      <c r="D322" s="385" t="s">
        <v>963</v>
      </c>
      <c r="E322" s="56">
        <f>+C308+C313+C314+C315+C316</f>
        <v>473.46000000000004</v>
      </c>
      <c r="F322" s="429"/>
    </row>
    <row r="323" spans="4:6" ht="17.25" thickBot="1">
      <c r="D323" s="381" t="s">
        <v>964</v>
      </c>
      <c r="E323" s="196">
        <f>+E322+E321+E320</f>
        <v>1630.718891566265</v>
      </c>
      <c r="F323" s="430">
        <f>+E323</f>
        <v>1630.718891566265</v>
      </c>
    </row>
    <row r="324" spans="4:6">
      <c r="D324" s="382"/>
      <c r="E324" s="198"/>
      <c r="F324" s="429"/>
    </row>
    <row r="325" spans="4:6">
      <c r="D325" s="382"/>
      <c r="E325" s="22"/>
      <c r="F325" s="429"/>
    </row>
    <row r="326" spans="4:6">
      <c r="D326" s="382"/>
      <c r="E326" s="22"/>
      <c r="F326" s="429"/>
    </row>
    <row r="327" spans="4:6">
      <c r="D327" s="382"/>
      <c r="E327" s="22"/>
      <c r="F327" s="429"/>
    </row>
    <row r="328" spans="4:6">
      <c r="D328" s="382"/>
      <c r="E328" s="22"/>
      <c r="F328" s="429"/>
    </row>
    <row r="329" spans="4:6">
      <c r="D329" s="382"/>
      <c r="E329" s="22"/>
      <c r="F329" s="429"/>
    </row>
    <row r="330" spans="4:6">
      <c r="D330" s="382"/>
      <c r="E330" s="22"/>
      <c r="F330" s="429"/>
    </row>
    <row r="331" spans="4:6">
      <c r="D331" s="382"/>
      <c r="E331" s="22"/>
      <c r="F331" s="429"/>
    </row>
    <row r="332" spans="4:6">
      <c r="D332" s="382"/>
      <c r="E332" s="22"/>
      <c r="F332" s="429"/>
    </row>
    <row r="333" spans="4:6">
      <c r="D333" s="382"/>
      <c r="E333" s="22"/>
      <c r="F333" s="429"/>
    </row>
    <row r="334" spans="4:6">
      <c r="D334" s="382"/>
      <c r="E334" s="22"/>
      <c r="F334" s="429"/>
    </row>
    <row r="335" spans="4:6">
      <c r="D335" s="382"/>
      <c r="E335" s="22"/>
      <c r="F335" s="429"/>
    </row>
    <row r="336" spans="4:6">
      <c r="D336" s="382"/>
      <c r="E336" s="22"/>
      <c r="F336" s="429"/>
    </row>
    <row r="337" spans="1:9">
      <c r="D337" s="382"/>
      <c r="E337" s="29"/>
      <c r="F337" s="429"/>
    </row>
    <row r="338" spans="1:9" ht="6" customHeight="1">
      <c r="D338" s="382"/>
      <c r="E338" s="29"/>
      <c r="F338" s="429"/>
    </row>
    <row r="339" spans="1:9" ht="9" customHeight="1" thickBot="1">
      <c r="A339" s="10"/>
      <c r="B339" s="10"/>
      <c r="C339" s="411"/>
      <c r="D339" s="23"/>
      <c r="E339" s="10"/>
      <c r="F339" s="429"/>
    </row>
    <row r="340" spans="1:9" ht="18.75" thickBot="1">
      <c r="A340" s="572" t="s">
        <v>1079</v>
      </c>
      <c r="B340" s="573"/>
      <c r="C340" s="573"/>
      <c r="D340" s="573"/>
      <c r="E340" s="574"/>
      <c r="F340" s="429"/>
      <c r="G340" s="8"/>
      <c r="H340" s="8"/>
      <c r="I340" s="8"/>
    </row>
    <row r="341" spans="1:9" ht="13.5" thickBot="1">
      <c r="A341" s="15" t="s">
        <v>927</v>
      </c>
      <c r="B341" s="16" t="s">
        <v>928</v>
      </c>
      <c r="C341" s="418" t="s">
        <v>929</v>
      </c>
      <c r="D341" s="16" t="s">
        <v>930</v>
      </c>
      <c r="E341" s="17" t="s">
        <v>854</v>
      </c>
      <c r="F341" s="429"/>
      <c r="G341" s="8"/>
      <c r="H341" s="9"/>
      <c r="I341" s="8"/>
    </row>
    <row r="342" spans="1:9">
      <c r="A342" s="45" t="s">
        <v>1080</v>
      </c>
      <c r="B342" s="46" t="s">
        <v>1081</v>
      </c>
      <c r="C342" s="414">
        <f>SUM('..'!H389:H391)</f>
        <v>90</v>
      </c>
      <c r="D342" s="368">
        <f>+C342</f>
        <v>90</v>
      </c>
      <c r="E342" s="133" t="s">
        <v>950</v>
      </c>
      <c r="F342" s="429"/>
      <c r="G342" s="8"/>
      <c r="H342" s="9"/>
      <c r="I342" s="8"/>
    </row>
    <row r="343" spans="1:9">
      <c r="A343" s="48" t="s">
        <v>1081</v>
      </c>
      <c r="B343" s="49" t="s">
        <v>1082</v>
      </c>
      <c r="C343" s="415">
        <f>SUM('..'!H392:H393)</f>
        <v>84</v>
      </c>
      <c r="D343" s="369">
        <f>+C343+D342</f>
        <v>174</v>
      </c>
      <c r="E343" s="50" t="s">
        <v>950</v>
      </c>
      <c r="F343" s="429"/>
      <c r="G343" s="8"/>
      <c r="H343" s="9"/>
      <c r="I343" s="8"/>
    </row>
    <row r="344" spans="1:9">
      <c r="A344" s="48" t="s">
        <v>1082</v>
      </c>
      <c r="B344" s="49" t="s">
        <v>1083</v>
      </c>
      <c r="C344" s="415">
        <f>SUM('..'!H394)</f>
        <v>28</v>
      </c>
      <c r="D344" s="369">
        <f t="shared" ref="D344:D353" si="9">+C344+D343</f>
        <v>202</v>
      </c>
      <c r="E344" s="134" t="s">
        <v>950</v>
      </c>
      <c r="F344" s="429"/>
      <c r="G344" s="8"/>
      <c r="H344" s="9"/>
      <c r="I344" s="8"/>
    </row>
    <row r="345" spans="1:9">
      <c r="A345" s="48" t="s">
        <v>1083</v>
      </c>
      <c r="B345" s="49" t="s">
        <v>1084</v>
      </c>
      <c r="C345" s="415">
        <f>SUM('..'!H395:H396)</f>
        <v>48.599999999999994</v>
      </c>
      <c r="D345" s="369">
        <f t="shared" si="9"/>
        <v>250.6</v>
      </c>
      <c r="E345" s="134" t="s">
        <v>950</v>
      </c>
      <c r="F345" s="429"/>
      <c r="G345" s="8"/>
      <c r="H345" s="9"/>
      <c r="I345" s="8"/>
    </row>
    <row r="346" spans="1:9">
      <c r="A346" s="48" t="s">
        <v>1084</v>
      </c>
      <c r="B346" s="49" t="s">
        <v>871</v>
      </c>
      <c r="C346" s="415">
        <f>SUM('..'!H397:H399)</f>
        <v>59.400000000000006</v>
      </c>
      <c r="D346" s="369">
        <f t="shared" si="9"/>
        <v>310</v>
      </c>
      <c r="E346" s="134" t="s">
        <v>950</v>
      </c>
      <c r="F346" s="429"/>
      <c r="G346" s="8"/>
      <c r="H346" s="9"/>
      <c r="I346" s="8"/>
    </row>
    <row r="347" spans="1:9">
      <c r="A347" s="48" t="s">
        <v>871</v>
      </c>
      <c r="B347" s="49" t="s">
        <v>407</v>
      </c>
      <c r="C347" s="415">
        <f>SUM('..'!H400:H402)</f>
        <v>119.5555555555556</v>
      </c>
      <c r="D347" s="369">
        <f t="shared" si="9"/>
        <v>429.5555555555556</v>
      </c>
      <c r="E347" s="134" t="s">
        <v>950</v>
      </c>
      <c r="F347" s="429"/>
      <c r="G347" s="8"/>
      <c r="H347" s="9"/>
      <c r="I347" s="8"/>
    </row>
    <row r="348" spans="1:9">
      <c r="A348" s="48" t="str">
        <f>B347</f>
        <v>Cr. Rt. a Lagunillas</v>
      </c>
      <c r="B348" s="49" t="s">
        <v>446</v>
      </c>
      <c r="C348" s="415">
        <f>SUM('..'!H403)</f>
        <v>44.888888888888857</v>
      </c>
      <c r="D348" s="369">
        <f t="shared" si="9"/>
        <v>474.44444444444446</v>
      </c>
      <c r="E348" s="134" t="s">
        <v>933</v>
      </c>
      <c r="F348" s="429"/>
      <c r="G348" s="8"/>
      <c r="H348" s="9"/>
      <c r="I348" s="8"/>
    </row>
    <row r="349" spans="1:9">
      <c r="A349" s="48" t="str">
        <f>+B348</f>
        <v>Concepción (Tranca Rodaje)</v>
      </c>
      <c r="B349" s="49" t="s">
        <v>455</v>
      </c>
      <c r="C349" s="415">
        <f>SUM('..'!H404:H407)</f>
        <v>102.4995555555555</v>
      </c>
      <c r="D349" s="369">
        <f t="shared" si="9"/>
        <v>576.94399999999996</v>
      </c>
      <c r="E349" s="134" t="s">
        <v>933</v>
      </c>
      <c r="F349" s="429"/>
      <c r="G349" s="8"/>
      <c r="H349" s="9"/>
      <c r="I349" s="8"/>
    </row>
    <row r="350" spans="1:9">
      <c r="A350" s="48" t="s">
        <v>1120</v>
      </c>
      <c r="B350" s="49" t="s">
        <v>1086</v>
      </c>
      <c r="C350" s="415">
        <f>SUM('..'!H408:H409)</f>
        <v>30.663000000000011</v>
      </c>
      <c r="D350" s="369">
        <f t="shared" si="9"/>
        <v>607.60699999999997</v>
      </c>
      <c r="E350" s="50" t="s">
        <v>950</v>
      </c>
      <c r="F350" s="429"/>
      <c r="G350" s="8"/>
      <c r="H350" s="9"/>
      <c r="I350" s="8"/>
    </row>
    <row r="351" spans="1:9">
      <c r="A351" s="48" t="s">
        <v>1086</v>
      </c>
      <c r="B351" s="49" t="s">
        <v>891</v>
      </c>
      <c r="C351" s="415">
        <f>SUM('..'!H410:H411)</f>
        <v>41.05600000000004</v>
      </c>
      <c r="D351" s="369">
        <f t="shared" si="9"/>
        <v>648.66300000000001</v>
      </c>
      <c r="E351" s="50" t="s">
        <v>933</v>
      </c>
      <c r="F351" s="431"/>
      <c r="G351" s="8"/>
      <c r="H351" s="9"/>
      <c r="I351" s="8"/>
    </row>
    <row r="352" spans="1:9">
      <c r="A352" s="48" t="s">
        <v>891</v>
      </c>
      <c r="B352" s="49" t="s">
        <v>1087</v>
      </c>
      <c r="C352" s="415">
        <f>SUM('..'!H412:H413)</f>
        <v>41.03</v>
      </c>
      <c r="D352" s="369">
        <f t="shared" si="9"/>
        <v>689.69299999999998</v>
      </c>
      <c r="E352" s="50" t="s">
        <v>933</v>
      </c>
      <c r="F352" s="431"/>
      <c r="G352" s="8"/>
      <c r="H352" s="9"/>
      <c r="I352" s="8"/>
    </row>
    <row r="353" spans="1:9" ht="13.5" thickBot="1">
      <c r="A353" s="65" t="s">
        <v>1087</v>
      </c>
      <c r="B353" s="52" t="s">
        <v>892</v>
      </c>
      <c r="C353" s="416">
        <f>SUM('..'!H414:H415)</f>
        <v>85</v>
      </c>
      <c r="D353" s="370">
        <f t="shared" si="9"/>
        <v>774.69299999999998</v>
      </c>
      <c r="E353" s="53" t="s">
        <v>950</v>
      </c>
      <c r="F353" s="431"/>
      <c r="G353" s="8"/>
      <c r="H353" s="8"/>
      <c r="I353" s="8"/>
    </row>
    <row r="354" spans="1:9" ht="13.5" thickBot="1">
      <c r="A354" s="11"/>
      <c r="B354" s="8"/>
      <c r="F354" s="429"/>
      <c r="G354" s="8"/>
      <c r="H354" s="8"/>
      <c r="I354" s="8"/>
    </row>
    <row r="355" spans="1:9" ht="16.5" thickBot="1">
      <c r="A355" s="11"/>
      <c r="B355" s="8"/>
      <c r="D355" s="570" t="s">
        <v>1190</v>
      </c>
      <c r="E355" s="571"/>
      <c r="F355" s="431"/>
    </row>
    <row r="356" spans="1:9" ht="15.75" thickBot="1">
      <c r="A356" s="11"/>
      <c r="B356" s="8"/>
      <c r="D356" s="40" t="s">
        <v>962</v>
      </c>
      <c r="E356" s="41" t="s">
        <v>285</v>
      </c>
      <c r="F356" s="431"/>
    </row>
    <row r="357" spans="1:9" ht="14.25">
      <c r="A357" s="11"/>
      <c r="B357" s="8"/>
      <c r="D357" s="383" t="s">
        <v>933</v>
      </c>
      <c r="E357" s="42">
        <f>+C348+C349+C351+C352</f>
        <v>229.4744444444444</v>
      </c>
      <c r="F357" s="431"/>
    </row>
    <row r="358" spans="1:9" ht="14.25">
      <c r="A358" s="11"/>
      <c r="B358" s="8"/>
      <c r="D358" s="384" t="s">
        <v>950</v>
      </c>
      <c r="E358" s="43">
        <f>+C342+C343+C344+C345+C346+C347+C350+C353</f>
        <v>545.21855555555567</v>
      </c>
      <c r="F358" s="431"/>
    </row>
    <row r="359" spans="1:9" ht="15" thickBot="1">
      <c r="A359" s="11"/>
      <c r="B359" s="8"/>
      <c r="D359" s="385" t="s">
        <v>963</v>
      </c>
      <c r="E359" s="44">
        <v>0</v>
      </c>
      <c r="F359" s="429"/>
    </row>
    <row r="360" spans="1:9" ht="17.25" thickBot="1">
      <c r="D360" s="381" t="s">
        <v>964</v>
      </c>
      <c r="E360" s="197">
        <f>+E359+E358+E357</f>
        <v>774.6930000000001</v>
      </c>
      <c r="F360" s="431">
        <f>+E360</f>
        <v>774.6930000000001</v>
      </c>
    </row>
    <row r="361" spans="1:9">
      <c r="D361" s="382"/>
      <c r="E361" s="9"/>
      <c r="F361" s="429"/>
    </row>
    <row r="362" spans="1:9">
      <c r="D362" s="382"/>
      <c r="E362" s="9"/>
      <c r="F362" s="429"/>
    </row>
    <row r="363" spans="1:9">
      <c r="D363" s="382"/>
      <c r="E363" s="9"/>
      <c r="F363" s="429"/>
    </row>
    <row r="364" spans="1:9" ht="50.25" customHeight="1" thickBot="1">
      <c r="D364" s="382"/>
      <c r="E364" s="9"/>
      <c r="F364" s="429"/>
    </row>
    <row r="365" spans="1:9" ht="18.75" thickBot="1">
      <c r="A365" s="567" t="s">
        <v>1088</v>
      </c>
      <c r="B365" s="568"/>
      <c r="C365" s="568"/>
      <c r="D365" s="568"/>
      <c r="E365" s="569"/>
      <c r="F365" s="429"/>
    </row>
    <row r="366" spans="1:9" ht="13.5" thickBot="1">
      <c r="A366" s="15" t="s">
        <v>927</v>
      </c>
      <c r="B366" s="16" t="s">
        <v>928</v>
      </c>
      <c r="C366" s="418" t="s">
        <v>929</v>
      </c>
      <c r="D366" s="16" t="s">
        <v>930</v>
      </c>
      <c r="E366" s="17" t="s">
        <v>854</v>
      </c>
      <c r="F366" s="429"/>
    </row>
    <row r="367" spans="1:9">
      <c r="A367" s="45" t="s">
        <v>822</v>
      </c>
      <c r="B367" s="46" t="s">
        <v>680</v>
      </c>
      <c r="C367" s="414">
        <f>SUM('..'!H417:H418)</f>
        <v>33.529000000000003</v>
      </c>
      <c r="D367" s="368">
        <f>+C367</f>
        <v>33.529000000000003</v>
      </c>
      <c r="E367" s="47" t="s">
        <v>933</v>
      </c>
      <c r="F367" s="429"/>
    </row>
    <row r="368" spans="1:9">
      <c r="A368" s="48" t="s">
        <v>680</v>
      </c>
      <c r="B368" s="49" t="s">
        <v>1089</v>
      </c>
      <c r="C368" s="415">
        <f>SUM('..'!H419:H421)</f>
        <v>63.872999999999983</v>
      </c>
      <c r="D368" s="369">
        <f>+C368+D367</f>
        <v>97.401999999999987</v>
      </c>
      <c r="E368" s="50" t="s">
        <v>950</v>
      </c>
      <c r="F368" s="429"/>
    </row>
    <row r="369" spans="1:6">
      <c r="A369" s="48" t="s">
        <v>1089</v>
      </c>
      <c r="B369" s="49" t="s">
        <v>1090</v>
      </c>
      <c r="C369" s="415">
        <f>SUM('..'!H422:H424)</f>
        <v>75.441000000000003</v>
      </c>
      <c r="D369" s="369">
        <f>+C369+D368</f>
        <v>172.84299999999999</v>
      </c>
      <c r="E369" s="50" t="s">
        <v>950</v>
      </c>
      <c r="F369" s="429"/>
    </row>
    <row r="370" spans="1:6">
      <c r="A370" s="48" t="s">
        <v>1090</v>
      </c>
      <c r="B370" s="49" t="s">
        <v>1064</v>
      </c>
      <c r="C370" s="415">
        <f>SUM('..'!H425:H426)</f>
        <v>70.392000000000024</v>
      </c>
      <c r="D370" s="369">
        <f>+C370+D369</f>
        <v>243.23500000000001</v>
      </c>
      <c r="E370" s="50" t="s">
        <v>950</v>
      </c>
      <c r="F370" s="429"/>
    </row>
    <row r="371" spans="1:6">
      <c r="A371" s="48" t="s">
        <v>1064</v>
      </c>
      <c r="B371" s="49" t="s">
        <v>1091</v>
      </c>
      <c r="C371" s="415">
        <f>SUM('..'!H427:H429)</f>
        <v>68.646000000000015</v>
      </c>
      <c r="D371" s="369">
        <f>+C371+D370</f>
        <v>311.88100000000003</v>
      </c>
      <c r="E371" s="50" t="s">
        <v>950</v>
      </c>
      <c r="F371" s="429"/>
    </row>
    <row r="372" spans="1:6" ht="13.5" thickBot="1">
      <c r="A372" s="51" t="s">
        <v>1091</v>
      </c>
      <c r="B372" s="52" t="s">
        <v>1092</v>
      </c>
      <c r="C372" s="416">
        <f>SUM('..'!H430)</f>
        <v>58.353999999999985</v>
      </c>
      <c r="D372" s="370">
        <f>+C372+D371</f>
        <v>370.23500000000001</v>
      </c>
      <c r="E372" s="53" t="s">
        <v>950</v>
      </c>
      <c r="F372" s="429"/>
    </row>
    <row r="373" spans="1:6" ht="13.5" thickBot="1">
      <c r="F373" s="429"/>
    </row>
    <row r="374" spans="1:6" ht="15.75">
      <c r="D374" s="575" t="s">
        <v>1191</v>
      </c>
      <c r="E374" s="576"/>
      <c r="F374" s="429"/>
    </row>
    <row r="375" spans="1:6" ht="15.75" thickBot="1">
      <c r="D375" s="60" t="s">
        <v>962</v>
      </c>
      <c r="E375" s="61" t="s">
        <v>285</v>
      </c>
      <c r="F375" s="429"/>
    </row>
    <row r="376" spans="1:6" ht="14.25">
      <c r="D376" s="383" t="s">
        <v>933</v>
      </c>
      <c r="E376" s="42">
        <f>SUM(C367)</f>
        <v>33.529000000000003</v>
      </c>
      <c r="F376" s="429"/>
    </row>
    <row r="377" spans="1:6" ht="14.25">
      <c r="D377" s="384" t="s">
        <v>950</v>
      </c>
      <c r="E377" s="43">
        <f>SUM(C368:C372)</f>
        <v>336.70600000000002</v>
      </c>
      <c r="F377" s="429"/>
    </row>
    <row r="378" spans="1:6" ht="15" thickBot="1">
      <c r="D378" s="385" t="s">
        <v>963</v>
      </c>
      <c r="E378" s="44">
        <v>0</v>
      </c>
      <c r="F378" s="429"/>
    </row>
    <row r="379" spans="1:6" ht="17.25" thickBot="1">
      <c r="D379" s="381" t="s">
        <v>964</v>
      </c>
      <c r="E379" s="197">
        <f>+E378+E377+E376</f>
        <v>370.23500000000001</v>
      </c>
      <c r="F379" s="431">
        <f>+E379</f>
        <v>370.23500000000001</v>
      </c>
    </row>
    <row r="380" spans="1:6">
      <c r="D380" s="382"/>
      <c r="E380" s="9"/>
      <c r="F380" s="429"/>
    </row>
    <row r="381" spans="1:6">
      <c r="D381" s="382"/>
      <c r="E381" s="9"/>
      <c r="F381" s="429"/>
    </row>
    <row r="382" spans="1:6">
      <c r="D382" s="382"/>
      <c r="E382" s="9"/>
      <c r="F382" s="429"/>
    </row>
    <row r="383" spans="1:6">
      <c r="D383" s="382"/>
      <c r="E383" s="9"/>
      <c r="F383" s="429"/>
    </row>
    <row r="384" spans="1:6">
      <c r="D384" s="382"/>
      <c r="E384" s="9"/>
      <c r="F384" s="429"/>
    </row>
    <row r="385" spans="1:6" ht="21" thickBot="1">
      <c r="A385" s="10"/>
      <c r="B385" s="10"/>
      <c r="C385" s="411"/>
      <c r="D385" s="23"/>
      <c r="E385" s="10"/>
      <c r="F385" s="429"/>
    </row>
    <row r="386" spans="1:6" ht="18.75" thickBot="1">
      <c r="A386" s="567" t="s">
        <v>1093</v>
      </c>
      <c r="B386" s="568"/>
      <c r="C386" s="568"/>
      <c r="D386" s="568"/>
      <c r="E386" s="569"/>
      <c r="F386" s="429"/>
    </row>
    <row r="387" spans="1:6" ht="13.5" thickBot="1">
      <c r="A387" s="15" t="s">
        <v>927</v>
      </c>
      <c r="B387" s="16" t="s">
        <v>928</v>
      </c>
      <c r="C387" s="418" t="s">
        <v>929</v>
      </c>
      <c r="D387" s="16" t="s">
        <v>930</v>
      </c>
      <c r="E387" s="17" t="s">
        <v>854</v>
      </c>
      <c r="F387" s="429"/>
    </row>
    <row r="388" spans="1:6">
      <c r="A388" s="45" t="s">
        <v>1094</v>
      </c>
      <c r="B388" s="46" t="s">
        <v>882</v>
      </c>
      <c r="C388" s="414">
        <f>SUM('..'!H432:H435)</f>
        <v>70.75</v>
      </c>
      <c r="D388" s="368">
        <f>+C388</f>
        <v>70.75</v>
      </c>
      <c r="E388" s="47" t="s">
        <v>950</v>
      </c>
      <c r="F388" s="429"/>
    </row>
    <row r="389" spans="1:6">
      <c r="A389" s="48" t="str">
        <f>+B388</f>
        <v xml:space="preserve">Huachacalla </v>
      </c>
      <c r="B389" s="49" t="s">
        <v>502</v>
      </c>
      <c r="C389" s="415">
        <f>SUM('..'!H436:H438)</f>
        <v>72.139999999999986</v>
      </c>
      <c r="D389" s="369">
        <f>+C389+D388</f>
        <v>142.88999999999999</v>
      </c>
      <c r="E389" s="50" t="s">
        <v>933</v>
      </c>
      <c r="F389" s="429"/>
    </row>
    <row r="390" spans="1:6">
      <c r="A390" s="48" t="str">
        <f>+B389</f>
        <v>Cr. Rt. a Turco (Ancaravi)</v>
      </c>
      <c r="B390" s="49" t="s">
        <v>1095</v>
      </c>
      <c r="C390" s="415">
        <f>SUM('..'!H439:H440)</f>
        <v>51.850000000000023</v>
      </c>
      <c r="D390" s="369">
        <f>+C390+D389</f>
        <v>194.74</v>
      </c>
      <c r="E390" s="50" t="s">
        <v>950</v>
      </c>
      <c r="F390" s="429"/>
    </row>
    <row r="391" spans="1:6">
      <c r="A391" s="48" t="str">
        <f>+B390</f>
        <v>Toledo</v>
      </c>
      <c r="B391" s="49" t="s">
        <v>939</v>
      </c>
      <c r="C391" s="415">
        <f>SUM('..'!H441:H443)</f>
        <v>47.079999999999984</v>
      </c>
      <c r="D391" s="369">
        <f>+C391+D390</f>
        <v>241.82</v>
      </c>
      <c r="E391" s="50" t="s">
        <v>950</v>
      </c>
      <c r="F391" s="429"/>
    </row>
    <row r="392" spans="1:6" ht="13.5" thickBot="1">
      <c r="A392" s="51" t="s">
        <v>939</v>
      </c>
      <c r="B392" s="52" t="s">
        <v>988</v>
      </c>
      <c r="C392" s="416">
        <f>SUM('..'!H444:H446)</f>
        <v>37.330000000000013</v>
      </c>
      <c r="D392" s="370">
        <f>+D391+C392</f>
        <v>279.14999999999998</v>
      </c>
      <c r="E392" s="53" t="s">
        <v>933</v>
      </c>
      <c r="F392" s="429"/>
    </row>
    <row r="393" spans="1:6" ht="13.5" thickBot="1">
      <c r="F393" s="429"/>
    </row>
    <row r="394" spans="1:6" ht="16.5" thickBot="1">
      <c r="D394" s="570" t="s">
        <v>1192</v>
      </c>
      <c r="E394" s="571"/>
      <c r="F394" s="429"/>
    </row>
    <row r="395" spans="1:6" ht="15.75" thickBot="1">
      <c r="D395" s="40" t="s">
        <v>962</v>
      </c>
      <c r="E395" s="41" t="s">
        <v>285</v>
      </c>
      <c r="F395" s="429"/>
    </row>
    <row r="396" spans="1:6" ht="14.25">
      <c r="D396" s="383" t="s">
        <v>933</v>
      </c>
      <c r="E396" s="42">
        <f>+C389+C392</f>
        <v>109.47</v>
      </c>
      <c r="F396" s="429"/>
    </row>
    <row r="397" spans="1:6" ht="14.25">
      <c r="D397" s="384" t="s">
        <v>950</v>
      </c>
      <c r="E397" s="43">
        <f>+C388+C390+C391</f>
        <v>169.68</v>
      </c>
      <c r="F397" s="429"/>
    </row>
    <row r="398" spans="1:6" ht="15" thickBot="1">
      <c r="D398" s="385" t="s">
        <v>963</v>
      </c>
      <c r="E398" s="44">
        <v>0</v>
      </c>
      <c r="F398" s="429"/>
    </row>
    <row r="399" spans="1:6" ht="17.25" thickBot="1">
      <c r="D399" s="381" t="s">
        <v>964</v>
      </c>
      <c r="E399" s="197">
        <f>+E398+E397+E396</f>
        <v>279.14999999999998</v>
      </c>
      <c r="F399" s="431">
        <f>+E399</f>
        <v>279.14999999999998</v>
      </c>
    </row>
    <row r="400" spans="1:6">
      <c r="D400" s="382"/>
      <c r="E400" s="9"/>
      <c r="F400" s="429"/>
    </row>
    <row r="401" spans="1:6">
      <c r="D401" s="382"/>
      <c r="E401" s="9"/>
      <c r="F401" s="429"/>
    </row>
    <row r="402" spans="1:6">
      <c r="D402" s="382"/>
      <c r="E402" s="9"/>
      <c r="F402" s="429"/>
    </row>
    <row r="403" spans="1:6">
      <c r="D403" s="382"/>
      <c r="E403" s="9"/>
      <c r="F403" s="429"/>
    </row>
    <row r="404" spans="1:6">
      <c r="D404" s="382"/>
      <c r="E404" s="9"/>
      <c r="F404" s="429"/>
    </row>
    <row r="405" spans="1:6">
      <c r="D405" s="382"/>
      <c r="E405" s="9"/>
      <c r="F405" s="429"/>
    </row>
    <row r="406" spans="1:6">
      <c r="D406" s="382"/>
      <c r="E406" s="9"/>
      <c r="F406" s="429"/>
    </row>
    <row r="407" spans="1:6">
      <c r="D407" s="382"/>
      <c r="E407" s="9"/>
      <c r="F407" s="429"/>
    </row>
    <row r="408" spans="1:6" ht="13.5" thickBot="1">
      <c r="F408" s="429"/>
    </row>
    <row r="409" spans="1:6" ht="18.75" thickBot="1">
      <c r="A409" s="572" t="s">
        <v>1096</v>
      </c>
      <c r="B409" s="573"/>
      <c r="C409" s="573"/>
      <c r="D409" s="573"/>
      <c r="E409" s="574"/>
      <c r="F409" s="429"/>
    </row>
    <row r="410" spans="1:6" ht="13.5" thickBot="1">
      <c r="A410" s="15" t="s">
        <v>927</v>
      </c>
      <c r="B410" s="16" t="s">
        <v>928</v>
      </c>
      <c r="C410" s="418" t="s">
        <v>929</v>
      </c>
      <c r="D410" s="16" t="s">
        <v>930</v>
      </c>
      <c r="E410" s="17" t="s">
        <v>854</v>
      </c>
      <c r="F410" s="429"/>
    </row>
    <row r="411" spans="1:6">
      <c r="A411" s="45" t="s">
        <v>1097</v>
      </c>
      <c r="B411" s="46" t="s">
        <v>1098</v>
      </c>
      <c r="C411" s="414">
        <f>SUM('..'!H448)</f>
        <v>33</v>
      </c>
      <c r="D411" s="368">
        <f>+C411</f>
        <v>33</v>
      </c>
      <c r="E411" s="47" t="s">
        <v>933</v>
      </c>
      <c r="F411" s="429"/>
    </row>
    <row r="412" spans="1:6">
      <c r="A412" s="48" t="s">
        <v>1098</v>
      </c>
      <c r="B412" s="49" t="s">
        <v>1099</v>
      </c>
      <c r="C412" s="415">
        <f>SUM('..'!H449:H451)</f>
        <v>96.63</v>
      </c>
      <c r="D412" s="369">
        <f>+C412+D411</f>
        <v>129.63</v>
      </c>
      <c r="E412" s="50" t="s">
        <v>950</v>
      </c>
      <c r="F412" s="429"/>
    </row>
    <row r="413" spans="1:6">
      <c r="A413" s="48" t="s">
        <v>1099</v>
      </c>
      <c r="B413" s="49" t="s">
        <v>1100</v>
      </c>
      <c r="C413" s="415">
        <f>SUM('..'!H452)</f>
        <v>38.670000000000016</v>
      </c>
      <c r="D413" s="369">
        <f t="shared" ref="D413:D418" si="10">+C413+D412</f>
        <v>168.3</v>
      </c>
      <c r="E413" s="50" t="s">
        <v>950</v>
      </c>
      <c r="F413" s="429"/>
    </row>
    <row r="414" spans="1:6">
      <c r="A414" s="48" t="s">
        <v>1100</v>
      </c>
      <c r="B414" s="49" t="s">
        <v>1101</v>
      </c>
      <c r="C414" s="415">
        <f>SUM('..'!H453)</f>
        <v>25.22</v>
      </c>
      <c r="D414" s="369">
        <f t="shared" si="10"/>
        <v>193.52</v>
      </c>
      <c r="E414" s="50" t="s">
        <v>950</v>
      </c>
      <c r="F414" s="429"/>
    </row>
    <row r="415" spans="1:6">
      <c r="A415" s="48" t="s">
        <v>1101</v>
      </c>
      <c r="B415" s="49" t="s">
        <v>1102</v>
      </c>
      <c r="C415" s="415">
        <f>SUM('..'!H454)</f>
        <v>28.389999999999986</v>
      </c>
      <c r="D415" s="369">
        <f t="shared" si="10"/>
        <v>221.91</v>
      </c>
      <c r="E415" s="50" t="s">
        <v>950</v>
      </c>
      <c r="F415" s="429"/>
    </row>
    <row r="416" spans="1:6">
      <c r="A416" s="48" t="s">
        <v>1102</v>
      </c>
      <c r="B416" s="49" t="s">
        <v>1103</v>
      </c>
      <c r="C416" s="415">
        <f>SUM('..'!H455)</f>
        <v>28.289999999999992</v>
      </c>
      <c r="D416" s="369">
        <f t="shared" si="10"/>
        <v>250.2</v>
      </c>
      <c r="E416" s="50" t="s">
        <v>950</v>
      </c>
      <c r="F416" s="429"/>
    </row>
    <row r="417" spans="1:6">
      <c r="A417" s="48" t="s">
        <v>1103</v>
      </c>
      <c r="B417" s="49" t="s">
        <v>1351</v>
      </c>
      <c r="C417" s="415">
        <f>SUM('..'!H456:H457)</f>
        <v>72.389999999999986</v>
      </c>
      <c r="D417" s="369">
        <f t="shared" si="10"/>
        <v>322.58999999999997</v>
      </c>
      <c r="E417" s="50" t="s">
        <v>950</v>
      </c>
      <c r="F417" s="429"/>
    </row>
    <row r="418" spans="1:6" ht="13.5" thickBot="1">
      <c r="A418" s="51" t="s">
        <v>1352</v>
      </c>
      <c r="B418" s="52" t="s">
        <v>1053</v>
      </c>
      <c r="C418" s="416">
        <f>SUM('..'!H458:H459)</f>
        <v>47.700000000000045</v>
      </c>
      <c r="D418" s="370">
        <f t="shared" si="10"/>
        <v>370.29</v>
      </c>
      <c r="E418" s="53" t="s">
        <v>950</v>
      </c>
      <c r="F418" s="429"/>
    </row>
    <row r="419" spans="1:6" ht="13.5" thickBot="1">
      <c r="F419" s="429"/>
    </row>
    <row r="420" spans="1:6" ht="16.5" thickBot="1">
      <c r="D420" s="570" t="s">
        <v>1193</v>
      </c>
      <c r="E420" s="571"/>
      <c r="F420" s="429"/>
    </row>
    <row r="421" spans="1:6" ht="15.75" thickBot="1">
      <c r="D421" s="40" t="s">
        <v>962</v>
      </c>
      <c r="E421" s="41" t="s">
        <v>285</v>
      </c>
      <c r="F421" s="429"/>
    </row>
    <row r="422" spans="1:6" ht="14.25">
      <c r="D422" s="383" t="s">
        <v>933</v>
      </c>
      <c r="E422" s="42">
        <f>+C411</f>
        <v>33</v>
      </c>
      <c r="F422" s="429"/>
    </row>
    <row r="423" spans="1:6" ht="14.25">
      <c r="D423" s="384" t="s">
        <v>950</v>
      </c>
      <c r="E423" s="43">
        <f>+D418-D411</f>
        <v>337.29</v>
      </c>
      <c r="F423" s="429"/>
    </row>
    <row r="424" spans="1:6" ht="15" thickBot="1">
      <c r="D424" s="385" t="s">
        <v>963</v>
      </c>
      <c r="E424" s="44">
        <v>0</v>
      </c>
      <c r="F424" s="429"/>
    </row>
    <row r="425" spans="1:6" ht="17.25" thickBot="1">
      <c r="D425" s="381" t="s">
        <v>964</v>
      </c>
      <c r="E425" s="197">
        <f>+E424+E423+E422</f>
        <v>370.29</v>
      </c>
      <c r="F425" s="431">
        <f>+E425</f>
        <v>370.29</v>
      </c>
    </row>
    <row r="432" spans="1:6" ht="21" thickBot="1">
      <c r="A432" s="10"/>
      <c r="B432" s="10"/>
      <c r="C432" s="411"/>
      <c r="D432" s="23"/>
      <c r="E432" s="10"/>
      <c r="F432" s="429"/>
    </row>
    <row r="433" spans="1:6" ht="18.75" thickBot="1">
      <c r="A433" s="572" t="s">
        <v>1104</v>
      </c>
      <c r="B433" s="573"/>
      <c r="C433" s="573"/>
      <c r="D433" s="573"/>
      <c r="E433" s="574"/>
      <c r="F433" s="429"/>
    </row>
    <row r="434" spans="1:6" ht="13.5" thickBot="1">
      <c r="A434" s="15" t="s">
        <v>927</v>
      </c>
      <c r="B434" s="16" t="s">
        <v>928</v>
      </c>
      <c r="C434" s="418" t="s">
        <v>929</v>
      </c>
      <c r="D434" s="16" t="s">
        <v>930</v>
      </c>
      <c r="E434" s="17" t="s">
        <v>854</v>
      </c>
      <c r="F434" s="429"/>
    </row>
    <row r="435" spans="1:6">
      <c r="A435" s="45" t="s">
        <v>1105</v>
      </c>
      <c r="B435" s="46" t="s">
        <v>1106</v>
      </c>
      <c r="C435" s="414">
        <f>SUM('..'!H461:H462)</f>
        <v>33.74</v>
      </c>
      <c r="D435" s="368">
        <f>+C435</f>
        <v>33.74</v>
      </c>
      <c r="E435" s="47" t="s">
        <v>950</v>
      </c>
      <c r="F435" s="429"/>
    </row>
    <row r="436" spans="1:6">
      <c r="A436" s="48" t="s">
        <v>1106</v>
      </c>
      <c r="B436" s="49" t="s">
        <v>1107</v>
      </c>
      <c r="C436" s="415">
        <f>SUM('..'!H463)</f>
        <v>16.049999999999997</v>
      </c>
      <c r="D436" s="369">
        <f t="shared" ref="D436:D441" si="11">+C436+D435</f>
        <v>49.79</v>
      </c>
      <c r="E436" s="50" t="s">
        <v>950</v>
      </c>
      <c r="F436" s="429"/>
    </row>
    <row r="437" spans="1:6">
      <c r="A437" s="48" t="s">
        <v>1107</v>
      </c>
      <c r="B437" s="49" t="s">
        <v>1108</v>
      </c>
      <c r="C437" s="415">
        <f>SUM('..'!H464:H465)</f>
        <v>42.190000000000005</v>
      </c>
      <c r="D437" s="369">
        <f t="shared" si="11"/>
        <v>91.98</v>
      </c>
      <c r="E437" s="50" t="s">
        <v>950</v>
      </c>
      <c r="F437" s="429"/>
    </row>
    <row r="438" spans="1:6">
      <c r="A438" s="48" t="s">
        <v>1108</v>
      </c>
      <c r="B438" s="49" t="s">
        <v>1109</v>
      </c>
      <c r="C438" s="415">
        <v>21</v>
      </c>
      <c r="D438" s="369">
        <f t="shared" si="11"/>
        <v>112.98</v>
      </c>
      <c r="E438" s="50" t="s">
        <v>950</v>
      </c>
      <c r="F438" s="429"/>
    </row>
    <row r="439" spans="1:6">
      <c r="A439" s="48" t="s">
        <v>1109</v>
      </c>
      <c r="B439" s="49" t="s">
        <v>1110</v>
      </c>
      <c r="C439" s="415">
        <v>66</v>
      </c>
      <c r="D439" s="369">
        <f t="shared" si="11"/>
        <v>178.98000000000002</v>
      </c>
      <c r="E439" s="50" t="s">
        <v>950</v>
      </c>
      <c r="F439" s="429"/>
    </row>
    <row r="440" spans="1:6">
      <c r="A440" s="48" t="s">
        <v>1110</v>
      </c>
      <c r="B440" s="49" t="s">
        <v>1111</v>
      </c>
      <c r="C440" s="415">
        <f>SUM('..'!H470:H471)</f>
        <v>42.699999999999989</v>
      </c>
      <c r="D440" s="369">
        <f t="shared" si="11"/>
        <v>221.68</v>
      </c>
      <c r="E440" s="50" t="s">
        <v>950</v>
      </c>
      <c r="F440" s="429"/>
    </row>
    <row r="441" spans="1:6">
      <c r="A441" s="48" t="s">
        <v>1111</v>
      </c>
      <c r="B441" s="49" t="s">
        <v>1112</v>
      </c>
      <c r="C441" s="415">
        <f>SUM('..'!H472:H473)</f>
        <v>41.060000000000031</v>
      </c>
      <c r="D441" s="369">
        <f t="shared" si="11"/>
        <v>262.74</v>
      </c>
      <c r="E441" s="50" t="s">
        <v>950</v>
      </c>
      <c r="F441" s="429"/>
    </row>
    <row r="442" spans="1:6" ht="13.5" thickBot="1">
      <c r="A442" s="115" t="str">
        <f>+B441</f>
        <v>Vitichi</v>
      </c>
      <c r="B442" s="52" t="s">
        <v>949</v>
      </c>
      <c r="C442" s="416">
        <f>SUM('..'!H474:H475)</f>
        <v>52.779999999999973</v>
      </c>
      <c r="D442" s="370">
        <f>+D441+C442</f>
        <v>315.52</v>
      </c>
      <c r="E442" s="53" t="s">
        <v>950</v>
      </c>
      <c r="F442" s="429"/>
    </row>
    <row r="443" spans="1:6" ht="13.5" thickBot="1">
      <c r="F443" s="429"/>
    </row>
    <row r="444" spans="1:6" ht="16.5" thickBot="1">
      <c r="D444" s="570" t="s">
        <v>1207</v>
      </c>
      <c r="E444" s="571"/>
      <c r="F444" s="429"/>
    </row>
    <row r="445" spans="1:6" ht="15.75" thickBot="1">
      <c r="D445" s="40" t="s">
        <v>962</v>
      </c>
      <c r="E445" s="41" t="s">
        <v>285</v>
      </c>
      <c r="F445" s="429"/>
    </row>
    <row r="446" spans="1:6" ht="14.25">
      <c r="D446" s="383" t="s">
        <v>933</v>
      </c>
      <c r="E446" s="42">
        <v>0</v>
      </c>
      <c r="F446" s="429"/>
    </row>
    <row r="447" spans="1:6" ht="14.25">
      <c r="D447" s="384" t="s">
        <v>950</v>
      </c>
      <c r="E447" s="43">
        <f>SUM(C435:C442)</f>
        <v>315.52</v>
      </c>
      <c r="F447" s="429"/>
    </row>
    <row r="448" spans="1:6" ht="15" thickBot="1">
      <c r="D448" s="385" t="s">
        <v>963</v>
      </c>
      <c r="E448" s="44">
        <v>0</v>
      </c>
      <c r="F448" s="429"/>
    </row>
    <row r="449" spans="1:6" ht="17.25" thickBot="1">
      <c r="D449" s="381" t="s">
        <v>964</v>
      </c>
      <c r="E449" s="197">
        <f>+E448+E447+E446</f>
        <v>315.52</v>
      </c>
      <c r="F449" s="431">
        <f>+E449</f>
        <v>315.52</v>
      </c>
    </row>
    <row r="450" spans="1:6" ht="16.5">
      <c r="D450" s="387"/>
      <c r="E450" s="201"/>
      <c r="F450" s="429"/>
    </row>
    <row r="451" spans="1:6" ht="16.5">
      <c r="D451" s="387"/>
      <c r="E451" s="201"/>
      <c r="F451" s="429"/>
    </row>
    <row r="452" spans="1:6" ht="16.5">
      <c r="D452" s="387"/>
      <c r="E452" s="201"/>
      <c r="F452" s="429"/>
    </row>
    <row r="453" spans="1:6">
      <c r="D453" s="382"/>
      <c r="E453" s="9"/>
      <c r="F453" s="429"/>
    </row>
    <row r="454" spans="1:6">
      <c r="D454" s="382"/>
      <c r="E454" s="9"/>
      <c r="F454" s="429"/>
    </row>
    <row r="455" spans="1:6">
      <c r="D455" s="382"/>
      <c r="E455" s="9"/>
      <c r="F455" s="429"/>
    </row>
    <row r="456" spans="1:6">
      <c r="D456" s="382"/>
      <c r="E456" s="9"/>
      <c r="F456" s="429"/>
    </row>
    <row r="457" spans="1:6">
      <c r="D457" s="382"/>
      <c r="E457" s="9"/>
      <c r="F457" s="429"/>
    </row>
    <row r="458" spans="1:6">
      <c r="D458" s="382"/>
      <c r="E458" s="9"/>
      <c r="F458" s="429"/>
    </row>
    <row r="459" spans="1:6">
      <c r="D459" s="382"/>
      <c r="E459" s="9"/>
      <c r="F459" s="429"/>
    </row>
    <row r="460" spans="1:6">
      <c r="D460" s="382"/>
      <c r="E460" s="9"/>
      <c r="F460" s="429"/>
    </row>
    <row r="461" spans="1:6">
      <c r="D461" s="382"/>
      <c r="E461" s="9"/>
      <c r="F461" s="429"/>
    </row>
    <row r="462" spans="1:6" ht="84.75" customHeight="1" thickBot="1">
      <c r="D462" s="382"/>
      <c r="E462" s="9"/>
      <c r="F462" s="429"/>
    </row>
    <row r="463" spans="1:6" ht="18.75" thickBot="1">
      <c r="A463" s="572" t="s">
        <v>1113</v>
      </c>
      <c r="B463" s="573"/>
      <c r="C463" s="573"/>
      <c r="D463" s="573"/>
      <c r="E463" s="574"/>
      <c r="F463" s="429"/>
    </row>
    <row r="464" spans="1:6" ht="13.5" thickBot="1">
      <c r="A464" s="15" t="s">
        <v>927</v>
      </c>
      <c r="B464" s="16" t="s">
        <v>928</v>
      </c>
      <c r="C464" s="418" t="s">
        <v>929</v>
      </c>
      <c r="D464" s="16" t="s">
        <v>930</v>
      </c>
      <c r="E464" s="17" t="s">
        <v>854</v>
      </c>
      <c r="F464" s="429"/>
    </row>
    <row r="465" spans="1:6" ht="13.5" thickBot="1">
      <c r="A465" s="18" t="s">
        <v>996</v>
      </c>
      <c r="B465" s="19" t="s">
        <v>1114</v>
      </c>
      <c r="C465" s="419">
        <f>SUM('..'!H477)</f>
        <v>26.63</v>
      </c>
      <c r="D465" s="372">
        <f>+C465</f>
        <v>26.63</v>
      </c>
      <c r="E465" s="20" t="s">
        <v>933</v>
      </c>
      <c r="F465" s="429"/>
    </row>
    <row r="466" spans="1:6" ht="13.5" thickBot="1">
      <c r="F466" s="429"/>
    </row>
    <row r="467" spans="1:6" ht="16.5" thickBot="1">
      <c r="D467" s="570" t="s">
        <v>1198</v>
      </c>
      <c r="E467" s="571"/>
      <c r="F467" s="429"/>
    </row>
    <row r="468" spans="1:6" ht="15.75" thickBot="1">
      <c r="D468" s="40" t="s">
        <v>962</v>
      </c>
      <c r="E468" s="41" t="s">
        <v>285</v>
      </c>
      <c r="F468" s="429"/>
    </row>
    <row r="469" spans="1:6" ht="14.25">
      <c r="D469" s="383" t="s">
        <v>933</v>
      </c>
      <c r="E469" s="42">
        <f>+C465</f>
        <v>26.63</v>
      </c>
      <c r="F469" s="429"/>
    </row>
    <row r="470" spans="1:6" ht="14.25">
      <c r="D470" s="384" t="s">
        <v>950</v>
      </c>
      <c r="E470" s="43">
        <v>0</v>
      </c>
      <c r="F470" s="429"/>
    </row>
    <row r="471" spans="1:6" ht="15" thickBot="1">
      <c r="D471" s="385" t="s">
        <v>963</v>
      </c>
      <c r="E471" s="44">
        <v>0</v>
      </c>
      <c r="F471" s="429"/>
    </row>
    <row r="472" spans="1:6" ht="17.25" thickBot="1">
      <c r="D472" s="381" t="s">
        <v>964</v>
      </c>
      <c r="E472" s="197">
        <f>SUM(E469:E471)</f>
        <v>26.63</v>
      </c>
      <c r="F472" s="431">
        <f>+E472</f>
        <v>26.63</v>
      </c>
    </row>
    <row r="473" spans="1:6">
      <c r="D473" s="382"/>
      <c r="E473" s="9"/>
      <c r="F473" s="429"/>
    </row>
    <row r="474" spans="1:6">
      <c r="D474" s="382"/>
      <c r="E474" s="9"/>
      <c r="F474" s="429"/>
    </row>
    <row r="475" spans="1:6">
      <c r="D475" s="382"/>
      <c r="E475" s="9"/>
      <c r="F475" s="429"/>
    </row>
    <row r="476" spans="1:6">
      <c r="D476" s="382"/>
      <c r="E476" s="9"/>
      <c r="F476" s="429"/>
    </row>
    <row r="477" spans="1:6">
      <c r="D477" s="382"/>
      <c r="E477" s="9"/>
      <c r="F477" s="429"/>
    </row>
    <row r="478" spans="1:6">
      <c r="D478" s="382"/>
      <c r="E478" s="9"/>
      <c r="F478" s="429"/>
    </row>
    <row r="479" spans="1:6">
      <c r="D479" s="382"/>
      <c r="E479" s="9"/>
      <c r="F479" s="429"/>
    </row>
    <row r="480" spans="1:6">
      <c r="D480" s="382"/>
      <c r="E480" s="9"/>
      <c r="F480" s="429"/>
    </row>
    <row r="481" spans="1:6">
      <c r="D481" s="382"/>
      <c r="E481" s="9"/>
      <c r="F481" s="429"/>
    </row>
    <row r="482" spans="1:6">
      <c r="D482" s="382"/>
      <c r="E482" s="9"/>
      <c r="F482" s="429"/>
    </row>
    <row r="483" spans="1:6">
      <c r="D483" s="382"/>
      <c r="E483" s="9"/>
      <c r="F483" s="429"/>
    </row>
    <row r="484" spans="1:6">
      <c r="D484" s="382"/>
      <c r="F484" s="429"/>
    </row>
    <row r="485" spans="1:6" ht="21" thickBot="1">
      <c r="A485" s="10"/>
      <c r="B485" s="10"/>
      <c r="C485" s="411"/>
      <c r="D485" s="23"/>
      <c r="E485" s="10"/>
      <c r="F485" s="429"/>
    </row>
    <row r="486" spans="1:6" ht="18.75" thickBot="1">
      <c r="A486" s="572" t="s">
        <v>1115</v>
      </c>
      <c r="B486" s="573"/>
      <c r="C486" s="573"/>
      <c r="D486" s="573"/>
      <c r="E486" s="574"/>
      <c r="F486" s="429"/>
    </row>
    <row r="487" spans="1:6" ht="13.5" thickBot="1">
      <c r="A487" s="15" t="s">
        <v>927</v>
      </c>
      <c r="B487" s="16" t="s">
        <v>928</v>
      </c>
      <c r="C487" s="418" t="s">
        <v>929</v>
      </c>
      <c r="D487" s="16" t="s">
        <v>930</v>
      </c>
      <c r="E487" s="17" t="s">
        <v>854</v>
      </c>
      <c r="F487" s="429"/>
    </row>
    <row r="488" spans="1:6">
      <c r="A488" s="45" t="s">
        <v>969</v>
      </c>
      <c r="B488" s="46" t="s">
        <v>1116</v>
      </c>
      <c r="C488" s="413">
        <f>SUM('..'!H479)</f>
        <v>22.765000000000001</v>
      </c>
      <c r="D488" s="365">
        <f>+C488</f>
        <v>22.765000000000001</v>
      </c>
      <c r="E488" s="47" t="s">
        <v>933</v>
      </c>
      <c r="F488" s="429"/>
    </row>
    <row r="489" spans="1:6">
      <c r="A489" s="48" t="s">
        <v>1116</v>
      </c>
      <c r="B489" s="49" t="s">
        <v>1117</v>
      </c>
      <c r="C489" s="408">
        <f>SUM('..'!H480)</f>
        <v>36.185000000000002</v>
      </c>
      <c r="D489" s="366">
        <f>+C489+D488</f>
        <v>58.95</v>
      </c>
      <c r="E489" s="50" t="s">
        <v>933</v>
      </c>
      <c r="F489" s="429"/>
    </row>
    <row r="490" spans="1:6">
      <c r="A490" s="48" t="s">
        <v>1117</v>
      </c>
      <c r="B490" s="49" t="s">
        <v>1118</v>
      </c>
      <c r="C490" s="408">
        <f>SUM('..'!H481)</f>
        <v>25.189999999999998</v>
      </c>
      <c r="D490" s="366">
        <f>+C490+D489</f>
        <v>84.14</v>
      </c>
      <c r="E490" s="50" t="s">
        <v>933</v>
      </c>
      <c r="F490" s="429"/>
    </row>
    <row r="491" spans="1:6">
      <c r="A491" s="48" t="s">
        <v>1118</v>
      </c>
      <c r="B491" s="49" t="s">
        <v>1119</v>
      </c>
      <c r="C491" s="408">
        <f>SUM('..'!H482)</f>
        <v>13.450000000000003</v>
      </c>
      <c r="D491" s="366">
        <f t="shared" ref="D491:D501" si="12">+C491+D490</f>
        <v>97.59</v>
      </c>
      <c r="E491" s="50" t="s">
        <v>933</v>
      </c>
      <c r="F491" s="429"/>
    </row>
    <row r="492" spans="1:6">
      <c r="A492" s="48" t="s">
        <v>1119</v>
      </c>
      <c r="B492" s="49" t="s">
        <v>695</v>
      </c>
      <c r="C492" s="408">
        <f>SUM('..'!H483:H485)</f>
        <v>67.609999999999985</v>
      </c>
      <c r="D492" s="366">
        <f t="shared" si="12"/>
        <v>165.2</v>
      </c>
      <c r="E492" s="50" t="s">
        <v>950</v>
      </c>
      <c r="F492" s="429"/>
    </row>
    <row r="493" spans="1:6">
      <c r="A493" s="48" t="s">
        <v>766</v>
      </c>
      <c r="B493" s="49" t="s">
        <v>1128</v>
      </c>
      <c r="C493" s="408">
        <f>SUM('..'!H486)</f>
        <v>20.060000000000002</v>
      </c>
      <c r="D493" s="366">
        <f t="shared" si="12"/>
        <v>185.26</v>
      </c>
      <c r="E493" s="50" t="s">
        <v>950</v>
      </c>
      <c r="F493" s="429"/>
    </row>
    <row r="494" spans="1:6">
      <c r="A494" s="48" t="s">
        <v>1128</v>
      </c>
      <c r="B494" s="49" t="s">
        <v>918</v>
      </c>
      <c r="C494" s="408">
        <f>SUM('..'!H487:H493)</f>
        <v>163.95</v>
      </c>
      <c r="D494" s="366">
        <f t="shared" si="12"/>
        <v>349.21</v>
      </c>
      <c r="E494" s="50" t="s">
        <v>950</v>
      </c>
      <c r="F494" s="429"/>
    </row>
    <row r="495" spans="1:6">
      <c r="A495" s="48" t="s">
        <v>918</v>
      </c>
      <c r="B495" s="49" t="s">
        <v>1129</v>
      </c>
      <c r="C495" s="408">
        <f>SUM('..'!H494)</f>
        <v>168.29</v>
      </c>
      <c r="D495" s="366">
        <f t="shared" si="12"/>
        <v>517.5</v>
      </c>
      <c r="E495" s="50" t="s">
        <v>963</v>
      </c>
      <c r="F495" s="429"/>
    </row>
    <row r="496" spans="1:6">
      <c r="A496" s="48" t="s">
        <v>1129</v>
      </c>
      <c r="B496" s="49" t="s">
        <v>1130</v>
      </c>
      <c r="C496" s="408">
        <f>SUM('..'!H495:H496)</f>
        <v>87.8</v>
      </c>
      <c r="D496" s="366">
        <f t="shared" si="12"/>
        <v>605.29999999999995</v>
      </c>
      <c r="E496" s="50" t="s">
        <v>963</v>
      </c>
      <c r="F496" s="429"/>
    </row>
    <row r="497" spans="1:6">
      <c r="A497" s="48" t="s">
        <v>1130</v>
      </c>
      <c r="B497" s="49" t="s">
        <v>1131</v>
      </c>
      <c r="C497" s="408">
        <f>SUM('..'!H497)</f>
        <v>162.06</v>
      </c>
      <c r="D497" s="366">
        <f t="shared" si="12"/>
        <v>767.3599999999999</v>
      </c>
      <c r="E497" s="50" t="s">
        <v>963</v>
      </c>
      <c r="F497" s="429"/>
    </row>
    <row r="498" spans="1:6">
      <c r="A498" s="48" t="s">
        <v>1131</v>
      </c>
      <c r="B498" s="49" t="s">
        <v>1132</v>
      </c>
      <c r="C498" s="408">
        <f>SUM('..'!H498:H499)</f>
        <v>72</v>
      </c>
      <c r="D498" s="366">
        <f t="shared" si="12"/>
        <v>839.3599999999999</v>
      </c>
      <c r="E498" s="50" t="s">
        <v>963</v>
      </c>
      <c r="F498" s="429"/>
    </row>
    <row r="499" spans="1:6">
      <c r="A499" s="48" t="s">
        <v>1132</v>
      </c>
      <c r="B499" s="49" t="s">
        <v>1098</v>
      </c>
      <c r="C499" s="408">
        <f>SUM('..'!H500:H502)</f>
        <v>81.600000000000023</v>
      </c>
      <c r="D499" s="366">
        <f t="shared" si="12"/>
        <v>920.95999999999992</v>
      </c>
      <c r="E499" s="50" t="s">
        <v>963</v>
      </c>
      <c r="F499" s="429"/>
    </row>
    <row r="500" spans="1:6">
      <c r="A500" s="48" t="s">
        <v>1129</v>
      </c>
      <c r="B500" s="49" t="s">
        <v>1133</v>
      </c>
      <c r="C500" s="408">
        <f>SUM('..'!H503:H504)</f>
        <v>61.299999999999955</v>
      </c>
      <c r="D500" s="366">
        <f t="shared" si="12"/>
        <v>982.25999999999988</v>
      </c>
      <c r="E500" s="50" t="s">
        <v>950</v>
      </c>
      <c r="F500" s="429"/>
    </row>
    <row r="501" spans="1:6" ht="13.5" thickBot="1">
      <c r="A501" s="51" t="s">
        <v>1133</v>
      </c>
      <c r="B501" s="52" t="s">
        <v>1134</v>
      </c>
      <c r="C501" s="409">
        <f>SUM('..'!H505)</f>
        <v>53.5</v>
      </c>
      <c r="D501" s="367">
        <f t="shared" si="12"/>
        <v>1035.7599999999998</v>
      </c>
      <c r="E501" s="53" t="s">
        <v>950</v>
      </c>
      <c r="F501" s="429"/>
    </row>
    <row r="502" spans="1:6" ht="13.5" thickBot="1">
      <c r="F502" s="429"/>
    </row>
    <row r="503" spans="1:6" ht="16.5" thickBot="1">
      <c r="D503" s="570" t="s">
        <v>1197</v>
      </c>
      <c r="E503" s="571"/>
      <c r="F503" s="429"/>
    </row>
    <row r="504" spans="1:6" ht="15.75" thickBot="1">
      <c r="D504" s="62" t="s">
        <v>962</v>
      </c>
      <c r="E504" s="63" t="s">
        <v>285</v>
      </c>
      <c r="F504" s="429"/>
    </row>
    <row r="505" spans="1:6" ht="14.25">
      <c r="D505" s="383" t="s">
        <v>933</v>
      </c>
      <c r="E505" s="54">
        <f>SUM(C488:C491)</f>
        <v>97.59</v>
      </c>
      <c r="F505" s="429"/>
    </row>
    <row r="506" spans="1:6" ht="14.25">
      <c r="D506" s="384" t="s">
        <v>950</v>
      </c>
      <c r="E506" s="55">
        <f>+C492+C493+C494+C500+C501</f>
        <v>366.41999999999996</v>
      </c>
      <c r="F506" s="429"/>
    </row>
    <row r="507" spans="1:6" ht="15" thickBot="1">
      <c r="D507" s="385" t="s">
        <v>963</v>
      </c>
      <c r="E507" s="56">
        <f>SUM('..'!H494:H502)</f>
        <v>571.75</v>
      </c>
      <c r="F507" s="429"/>
    </row>
    <row r="508" spans="1:6" ht="17.25" thickBot="1">
      <c r="D508" s="381" t="s">
        <v>964</v>
      </c>
      <c r="E508" s="196">
        <f>SUM(E505:E507)</f>
        <v>1035.76</v>
      </c>
      <c r="F508" s="430">
        <f>+E508</f>
        <v>1035.76</v>
      </c>
    </row>
    <row r="509" spans="1:6">
      <c r="D509" s="382"/>
      <c r="E509" s="9"/>
      <c r="F509" s="429"/>
    </row>
    <row r="510" spans="1:6">
      <c r="D510" s="382"/>
      <c r="E510" s="9"/>
      <c r="F510" s="429"/>
    </row>
    <row r="511" spans="1:6">
      <c r="D511" s="382"/>
      <c r="E511" s="9"/>
      <c r="F511" s="429"/>
    </row>
    <row r="512" spans="1:6">
      <c r="D512" s="382"/>
      <c r="E512" s="9"/>
      <c r="F512" s="429"/>
    </row>
    <row r="513" spans="1:7">
      <c r="D513" s="382"/>
      <c r="E513" s="9"/>
      <c r="F513" s="429"/>
    </row>
    <row r="514" spans="1:7">
      <c r="D514" s="382"/>
      <c r="E514" s="9"/>
      <c r="F514" s="429"/>
    </row>
    <row r="515" spans="1:7">
      <c r="D515" s="382"/>
      <c r="E515" s="9"/>
      <c r="F515" s="429"/>
    </row>
    <row r="516" spans="1:7">
      <c r="D516" s="382"/>
      <c r="E516" s="9"/>
      <c r="F516" s="429"/>
    </row>
    <row r="517" spans="1:7">
      <c r="D517" s="382"/>
      <c r="E517" s="9"/>
      <c r="F517" s="429"/>
    </row>
    <row r="518" spans="1:7" ht="13.5" thickBot="1">
      <c r="D518" s="382"/>
      <c r="E518" s="9"/>
      <c r="F518" s="429"/>
    </row>
    <row r="519" spans="1:7" ht="18.75" thickBot="1">
      <c r="A519" s="572" t="s">
        <v>1135</v>
      </c>
      <c r="B519" s="573"/>
      <c r="C519" s="573"/>
      <c r="D519" s="573"/>
      <c r="E519" s="574"/>
      <c r="F519" s="429"/>
    </row>
    <row r="520" spans="1:7" ht="13.5" thickBot="1">
      <c r="A520" s="15" t="s">
        <v>927</v>
      </c>
      <c r="B520" s="16" t="s">
        <v>928</v>
      </c>
      <c r="C520" s="418" t="s">
        <v>929</v>
      </c>
      <c r="D520" s="16" t="s">
        <v>930</v>
      </c>
      <c r="E520" s="17" t="s">
        <v>854</v>
      </c>
      <c r="F520" s="429"/>
    </row>
    <row r="521" spans="1:7">
      <c r="A521" s="45" t="s">
        <v>871</v>
      </c>
      <c r="B521" s="46" t="s">
        <v>1136</v>
      </c>
      <c r="C521" s="414">
        <f>'..'!H507</f>
        <v>37</v>
      </c>
      <c r="D521" s="368">
        <f>+C521</f>
        <v>37</v>
      </c>
      <c r="E521" s="47" t="s">
        <v>950</v>
      </c>
      <c r="F521" s="429"/>
    </row>
    <row r="522" spans="1:7">
      <c r="A522" s="48" t="s">
        <v>1136</v>
      </c>
      <c r="B522" s="49" t="s">
        <v>1137</v>
      </c>
      <c r="C522" s="415">
        <f>'..'!H508</f>
        <v>35</v>
      </c>
      <c r="D522" s="369">
        <f>+C522+D521</f>
        <v>72</v>
      </c>
      <c r="E522" s="50" t="s">
        <v>950</v>
      </c>
      <c r="F522" s="429"/>
    </row>
    <row r="523" spans="1:7" ht="13.5" thickBot="1">
      <c r="A523" s="51" t="s">
        <v>1137</v>
      </c>
      <c r="B523" s="52" t="s">
        <v>857</v>
      </c>
      <c r="C523" s="416">
        <f>'..'!H509+'..'!H510</f>
        <v>128</v>
      </c>
      <c r="D523" s="370">
        <f>+C523+D522</f>
        <v>200</v>
      </c>
      <c r="E523" s="53" t="s">
        <v>950</v>
      </c>
      <c r="F523" s="429"/>
      <c r="G523" s="78"/>
    </row>
    <row r="524" spans="1:7" ht="13.5" thickBot="1">
      <c r="F524" s="429"/>
    </row>
    <row r="525" spans="1:7" ht="16.5" thickBot="1">
      <c r="D525" s="570" t="s">
        <v>1196</v>
      </c>
      <c r="E525" s="571"/>
      <c r="F525" s="429"/>
    </row>
    <row r="526" spans="1:7" ht="15.75" thickBot="1">
      <c r="D526" s="62" t="s">
        <v>962</v>
      </c>
      <c r="E526" s="63" t="s">
        <v>285</v>
      </c>
      <c r="F526" s="429"/>
    </row>
    <row r="527" spans="1:7" ht="14.25">
      <c r="D527" s="383" t="s">
        <v>933</v>
      </c>
      <c r="E527" s="42">
        <v>0</v>
      </c>
      <c r="F527" s="429"/>
    </row>
    <row r="528" spans="1:7" ht="14.25">
      <c r="D528" s="384" t="s">
        <v>950</v>
      </c>
      <c r="E528" s="43">
        <f>+D523</f>
        <v>200</v>
      </c>
      <c r="F528" s="429"/>
    </row>
    <row r="529" spans="1:6" ht="15" thickBot="1">
      <c r="D529" s="385" t="s">
        <v>963</v>
      </c>
      <c r="E529" s="44">
        <v>0</v>
      </c>
      <c r="F529" s="429"/>
    </row>
    <row r="530" spans="1:6" ht="17.25" thickBot="1">
      <c r="D530" s="381" t="s">
        <v>964</v>
      </c>
      <c r="E530" s="197">
        <f>+E529+E528+E527</f>
        <v>200</v>
      </c>
      <c r="F530" s="431">
        <f>+E530</f>
        <v>200</v>
      </c>
    </row>
    <row r="531" spans="1:6" ht="16.5">
      <c r="D531" s="388"/>
      <c r="E531" s="66"/>
      <c r="F531" s="429"/>
    </row>
    <row r="532" spans="1:6" ht="16.5">
      <c r="D532" s="388"/>
      <c r="E532" s="66"/>
      <c r="F532" s="429"/>
    </row>
    <row r="533" spans="1:6" ht="16.5">
      <c r="D533" s="388"/>
      <c r="E533" s="66"/>
      <c r="F533" s="429"/>
    </row>
    <row r="534" spans="1:6" ht="16.5">
      <c r="D534" s="388"/>
      <c r="E534" s="66"/>
      <c r="F534" s="429"/>
    </row>
    <row r="535" spans="1:6" ht="16.5">
      <c r="D535" s="388"/>
      <c r="E535" s="66"/>
      <c r="F535" s="429"/>
    </row>
    <row r="536" spans="1:6" ht="16.5">
      <c r="D536" s="388"/>
      <c r="E536" s="66"/>
      <c r="F536" s="429"/>
    </row>
    <row r="537" spans="1:6" ht="16.5">
      <c r="D537" s="388"/>
      <c r="E537" s="66"/>
      <c r="F537" s="429"/>
    </row>
    <row r="538" spans="1:6" ht="11.25" customHeight="1">
      <c r="D538" s="388"/>
      <c r="E538" s="29"/>
      <c r="F538" s="429"/>
    </row>
    <row r="539" spans="1:6" ht="9" customHeight="1" thickBot="1">
      <c r="A539" s="10"/>
      <c r="B539" s="10"/>
      <c r="C539" s="411"/>
      <c r="D539" s="23"/>
      <c r="E539" s="10"/>
      <c r="F539" s="429"/>
    </row>
    <row r="540" spans="1:6" ht="18.75" thickBot="1">
      <c r="A540" s="572" t="s">
        <v>1138</v>
      </c>
      <c r="B540" s="573"/>
      <c r="C540" s="573"/>
      <c r="D540" s="573"/>
      <c r="E540" s="574"/>
      <c r="F540" s="429"/>
    </row>
    <row r="541" spans="1:6" ht="13.5" thickBot="1">
      <c r="A541" s="15" t="s">
        <v>927</v>
      </c>
      <c r="B541" s="16" t="s">
        <v>928</v>
      </c>
      <c r="C541" s="418" t="s">
        <v>929</v>
      </c>
      <c r="D541" s="16" t="s">
        <v>930</v>
      </c>
      <c r="E541" s="17" t="s">
        <v>854</v>
      </c>
      <c r="F541" s="429"/>
    </row>
    <row r="542" spans="1:6">
      <c r="A542" s="45" t="s">
        <v>1139</v>
      </c>
      <c r="B542" s="46" t="s">
        <v>1140</v>
      </c>
      <c r="C542" s="414">
        <f>SUM('..'!H512)</f>
        <v>31.8</v>
      </c>
      <c r="D542" s="368">
        <f>+C542</f>
        <v>31.8</v>
      </c>
      <c r="E542" s="47" t="s">
        <v>963</v>
      </c>
      <c r="F542" s="429"/>
    </row>
    <row r="543" spans="1:6" ht="13.5" thickBot="1">
      <c r="A543" s="51" t="s">
        <v>1140</v>
      </c>
      <c r="B543" s="52" t="s">
        <v>1141</v>
      </c>
      <c r="C543" s="416">
        <f>SUM('..'!H513)</f>
        <v>44.2</v>
      </c>
      <c r="D543" s="370">
        <f>+C543+D542</f>
        <v>76</v>
      </c>
      <c r="E543" s="53" t="s">
        <v>963</v>
      </c>
      <c r="F543" s="429"/>
    </row>
    <row r="544" spans="1:6" ht="13.5" thickBot="1">
      <c r="F544" s="429"/>
    </row>
    <row r="545" spans="1:6" ht="16.5" thickBot="1">
      <c r="D545" s="570" t="s">
        <v>1195</v>
      </c>
      <c r="E545" s="571"/>
      <c r="F545" s="429"/>
    </row>
    <row r="546" spans="1:6" ht="15.75" thickBot="1">
      <c r="D546" s="62" t="s">
        <v>962</v>
      </c>
      <c r="E546" s="63" t="s">
        <v>285</v>
      </c>
      <c r="F546" s="429"/>
    </row>
    <row r="547" spans="1:6" ht="14.25">
      <c r="D547" s="383" t="s">
        <v>933</v>
      </c>
      <c r="E547" s="42">
        <v>0</v>
      </c>
      <c r="F547" s="429"/>
    </row>
    <row r="548" spans="1:6" ht="14.25">
      <c r="D548" s="384" t="s">
        <v>950</v>
      </c>
      <c r="E548" s="43">
        <v>0</v>
      </c>
      <c r="F548" s="429"/>
    </row>
    <row r="549" spans="1:6" ht="15" thickBot="1">
      <c r="D549" s="385" t="s">
        <v>963</v>
      </c>
      <c r="E549" s="199">
        <f>+D543</f>
        <v>76</v>
      </c>
      <c r="F549" s="429"/>
    </row>
    <row r="550" spans="1:6" ht="17.25" thickBot="1">
      <c r="D550" s="381" t="s">
        <v>964</v>
      </c>
      <c r="E550" s="197">
        <f>+E549+E548+E547</f>
        <v>76</v>
      </c>
      <c r="F550" s="431">
        <f>+E550</f>
        <v>76</v>
      </c>
    </row>
    <row r="551" spans="1:6">
      <c r="D551" s="382"/>
      <c r="E551" s="9"/>
      <c r="F551" s="429"/>
    </row>
    <row r="552" spans="1:6">
      <c r="D552" s="382"/>
      <c r="E552" s="9"/>
      <c r="F552" s="429"/>
    </row>
    <row r="553" spans="1:6">
      <c r="D553" s="382"/>
      <c r="E553" s="9"/>
      <c r="F553" s="429"/>
    </row>
    <row r="554" spans="1:6">
      <c r="D554" s="382"/>
      <c r="E554" s="9"/>
      <c r="F554" s="429"/>
    </row>
    <row r="555" spans="1:6">
      <c r="D555" s="382"/>
      <c r="E555" s="9"/>
      <c r="F555" s="429"/>
    </row>
    <row r="556" spans="1:6" ht="36.75" customHeight="1" thickBot="1">
      <c r="D556" s="382"/>
      <c r="E556" s="9"/>
      <c r="F556" s="429"/>
    </row>
    <row r="557" spans="1:6" ht="18.75" thickBot="1">
      <c r="A557" s="572" t="s">
        <v>1142</v>
      </c>
      <c r="B557" s="573"/>
      <c r="C557" s="573"/>
      <c r="D557" s="573"/>
      <c r="E557" s="574"/>
      <c r="F557" s="429"/>
    </row>
    <row r="558" spans="1:6" ht="13.5" thickBot="1">
      <c r="A558" s="15" t="s">
        <v>927</v>
      </c>
      <c r="B558" s="16" t="s">
        <v>928</v>
      </c>
      <c r="C558" s="418" t="s">
        <v>929</v>
      </c>
      <c r="D558" s="16" t="s">
        <v>930</v>
      </c>
      <c r="E558" s="17" t="s">
        <v>854</v>
      </c>
      <c r="F558" s="429"/>
    </row>
    <row r="559" spans="1:6">
      <c r="A559" s="45" t="s">
        <v>970</v>
      </c>
      <c r="B559" s="46" t="s">
        <v>1143</v>
      </c>
      <c r="C559" s="414">
        <f>SUM('..'!H515)</f>
        <v>21.99</v>
      </c>
      <c r="D559" s="368">
        <f>+C559</f>
        <v>21.99</v>
      </c>
      <c r="E559" s="47" t="s">
        <v>933</v>
      </c>
      <c r="F559" s="429"/>
    </row>
    <row r="560" spans="1:6">
      <c r="A560" s="48" t="s">
        <v>1143</v>
      </c>
      <c r="B560" s="49" t="s">
        <v>1144</v>
      </c>
      <c r="C560" s="415">
        <f>SUM('..'!H516:H518)</f>
        <v>64.83</v>
      </c>
      <c r="D560" s="369">
        <f>+C560+D559</f>
        <v>86.82</v>
      </c>
      <c r="E560" s="50" t="s">
        <v>950</v>
      </c>
      <c r="F560" s="429"/>
    </row>
    <row r="561" spans="1:8">
      <c r="A561" s="48" t="s">
        <v>1144</v>
      </c>
      <c r="B561" s="49" t="s">
        <v>1145</v>
      </c>
      <c r="C561" s="415">
        <f>SUM('..'!H519:H520)</f>
        <v>48.460000000000008</v>
      </c>
      <c r="D561" s="369">
        <f>+C561+D560</f>
        <v>135.28</v>
      </c>
      <c r="E561" s="50" t="s">
        <v>950</v>
      </c>
      <c r="F561" s="429"/>
    </row>
    <row r="562" spans="1:8">
      <c r="A562" s="48" t="s">
        <v>1145</v>
      </c>
      <c r="B562" s="49" t="s">
        <v>1146</v>
      </c>
      <c r="C562" s="415">
        <f>SUM('..'!H521)</f>
        <v>27.099999999999994</v>
      </c>
      <c r="D562" s="369">
        <f>+C562+D561</f>
        <v>162.38</v>
      </c>
      <c r="E562" s="50" t="s">
        <v>950</v>
      </c>
      <c r="F562" s="429"/>
    </row>
    <row r="563" spans="1:8" ht="13.5" thickBot="1">
      <c r="A563" s="51" t="s">
        <v>1146</v>
      </c>
      <c r="B563" s="52" t="s">
        <v>1147</v>
      </c>
      <c r="C563" s="416">
        <f>SUM('..'!H522:H524)</f>
        <v>48.349999999999994</v>
      </c>
      <c r="D563" s="370">
        <f>+C563+D562</f>
        <v>210.73</v>
      </c>
      <c r="E563" s="53" t="s">
        <v>950</v>
      </c>
      <c r="F563" s="429"/>
    </row>
    <row r="564" spans="1:8" ht="13.5" thickBot="1">
      <c r="F564" s="429"/>
    </row>
    <row r="565" spans="1:8" ht="16.5" thickBot="1">
      <c r="D565" s="570" t="s">
        <v>1206</v>
      </c>
      <c r="E565" s="571"/>
      <c r="F565" s="429"/>
    </row>
    <row r="566" spans="1:8" ht="15.75" thickBot="1">
      <c r="D566" s="62" t="s">
        <v>962</v>
      </c>
      <c r="E566" s="63" t="s">
        <v>285</v>
      </c>
      <c r="F566" s="429"/>
    </row>
    <row r="567" spans="1:8" ht="14.25">
      <c r="D567" s="383" t="s">
        <v>933</v>
      </c>
      <c r="E567" s="42">
        <f>+D559</f>
        <v>21.99</v>
      </c>
      <c r="F567" s="429"/>
    </row>
    <row r="568" spans="1:8" ht="14.25">
      <c r="D568" s="384" t="s">
        <v>950</v>
      </c>
      <c r="E568" s="43">
        <f>+D563-D559</f>
        <v>188.73999999999998</v>
      </c>
      <c r="F568" s="429"/>
    </row>
    <row r="569" spans="1:8" ht="15" thickBot="1">
      <c r="D569" s="385" t="s">
        <v>963</v>
      </c>
      <c r="E569" s="44">
        <v>0</v>
      </c>
      <c r="F569" s="429"/>
    </row>
    <row r="570" spans="1:8" ht="15.75" thickBot="1">
      <c r="D570" s="389" t="s">
        <v>964</v>
      </c>
      <c r="E570" s="200">
        <f>+E569+E568+E567</f>
        <v>210.73</v>
      </c>
      <c r="F570" s="431">
        <f>+E570</f>
        <v>210.73</v>
      </c>
      <c r="H570" s="5"/>
    </row>
    <row r="579" spans="1:6">
      <c r="E579" s="29"/>
      <c r="F579" s="429"/>
    </row>
    <row r="580" spans="1:6" ht="70.5" customHeight="1" thickBot="1">
      <c r="F580" s="429"/>
    </row>
    <row r="581" spans="1:6" ht="18.75" thickBot="1">
      <c r="A581" s="572" t="s">
        <v>1148</v>
      </c>
      <c r="B581" s="573"/>
      <c r="C581" s="573"/>
      <c r="D581" s="573"/>
      <c r="E581" s="574"/>
      <c r="F581" s="429"/>
    </row>
    <row r="582" spans="1:6" ht="13.5" thickBot="1">
      <c r="A582" s="15" t="s">
        <v>927</v>
      </c>
      <c r="B582" s="16" t="s">
        <v>928</v>
      </c>
      <c r="C582" s="418" t="s">
        <v>929</v>
      </c>
      <c r="D582" s="16" t="s">
        <v>930</v>
      </c>
      <c r="E582" s="17" t="s">
        <v>854</v>
      </c>
      <c r="F582" s="429"/>
    </row>
    <row r="583" spans="1:6" ht="13.5" thickBot="1">
      <c r="A583" s="18" t="s">
        <v>1149</v>
      </c>
      <c r="B583" s="19" t="s">
        <v>954</v>
      </c>
      <c r="C583" s="419">
        <f>SUM('..'!H526:H530)</f>
        <v>81</v>
      </c>
      <c r="D583" s="372">
        <f>+C583</f>
        <v>81</v>
      </c>
      <c r="E583" s="20" t="s">
        <v>963</v>
      </c>
      <c r="F583" s="429"/>
    </row>
    <row r="584" spans="1:6" ht="13.5" thickBot="1">
      <c r="F584" s="429"/>
    </row>
    <row r="585" spans="1:6" ht="16.5" thickBot="1">
      <c r="D585" s="570" t="s">
        <v>1194</v>
      </c>
      <c r="E585" s="571"/>
      <c r="F585" s="429"/>
    </row>
    <row r="586" spans="1:6" ht="15.75" thickBot="1">
      <c r="D586" s="62" t="s">
        <v>962</v>
      </c>
      <c r="E586" s="63" t="s">
        <v>285</v>
      </c>
      <c r="F586" s="429"/>
    </row>
    <row r="587" spans="1:6" ht="14.25">
      <c r="D587" s="383" t="s">
        <v>933</v>
      </c>
      <c r="E587" s="42">
        <v>0</v>
      </c>
      <c r="F587" s="429"/>
    </row>
    <row r="588" spans="1:6" ht="14.25">
      <c r="D588" s="384" t="s">
        <v>950</v>
      </c>
      <c r="E588" s="43">
        <v>0</v>
      </c>
      <c r="F588" s="429"/>
    </row>
    <row r="589" spans="1:6" ht="15" thickBot="1">
      <c r="D589" s="385" t="s">
        <v>963</v>
      </c>
      <c r="E589" s="44">
        <f>C583</f>
        <v>81</v>
      </c>
      <c r="F589" s="429"/>
    </row>
    <row r="590" spans="1:6" ht="17.25" thickBot="1">
      <c r="D590" s="381" t="s">
        <v>964</v>
      </c>
      <c r="E590" s="197">
        <f>+E589+E588+E587</f>
        <v>81</v>
      </c>
      <c r="F590" s="431">
        <f>+E590</f>
        <v>81</v>
      </c>
    </row>
    <row r="591" spans="1:6">
      <c r="D591" s="382"/>
      <c r="E591" s="9"/>
      <c r="F591" s="429"/>
    </row>
    <row r="592" spans="1:6">
      <c r="D592" s="382"/>
      <c r="E592" s="9"/>
      <c r="F592" s="429"/>
    </row>
    <row r="593" spans="1:6">
      <c r="D593" s="382"/>
      <c r="E593" s="9"/>
      <c r="F593" s="429"/>
    </row>
    <row r="594" spans="1:6">
      <c r="D594" s="382"/>
      <c r="E594" s="9"/>
      <c r="F594" s="429"/>
    </row>
    <row r="595" spans="1:6">
      <c r="D595" s="382"/>
      <c r="E595" s="9"/>
      <c r="F595" s="429"/>
    </row>
    <row r="596" spans="1:6">
      <c r="D596" s="382"/>
      <c r="E596" s="9"/>
      <c r="F596" s="429"/>
    </row>
    <row r="597" spans="1:6">
      <c r="D597" s="382"/>
      <c r="E597" s="9"/>
      <c r="F597" s="429"/>
    </row>
    <row r="598" spans="1:6">
      <c r="D598" s="382"/>
      <c r="E598" s="9"/>
      <c r="F598" s="429"/>
    </row>
    <row r="599" spans="1:6" ht="92.25" customHeight="1" thickBot="1">
      <c r="A599" s="10"/>
      <c r="B599" s="10"/>
      <c r="C599" s="411"/>
      <c r="D599" s="23"/>
      <c r="E599" s="10"/>
      <c r="F599" s="429"/>
    </row>
    <row r="600" spans="1:6" ht="18.75" thickBot="1">
      <c r="A600" s="572" t="s">
        <v>1150</v>
      </c>
      <c r="B600" s="573"/>
      <c r="C600" s="573"/>
      <c r="D600" s="573"/>
      <c r="E600" s="574"/>
      <c r="F600" s="429"/>
    </row>
    <row r="601" spans="1:6" ht="13.5" thickBot="1">
      <c r="A601" s="15" t="s">
        <v>927</v>
      </c>
      <c r="B601" s="16" t="s">
        <v>928</v>
      </c>
      <c r="C601" s="418" t="s">
        <v>929</v>
      </c>
      <c r="D601" s="16" t="s">
        <v>930</v>
      </c>
      <c r="E601" s="17" t="s">
        <v>854</v>
      </c>
      <c r="F601" s="429"/>
    </row>
    <row r="602" spans="1:6">
      <c r="A602" s="45" t="s">
        <v>874</v>
      </c>
      <c r="B602" s="46" t="s">
        <v>1151</v>
      </c>
      <c r="C602" s="414">
        <f>SUM('..'!H532:H535)</f>
        <v>96.18</v>
      </c>
      <c r="D602" s="368">
        <f>+C602</f>
        <v>96.18</v>
      </c>
      <c r="E602" s="47" t="s">
        <v>963</v>
      </c>
      <c r="F602" s="429"/>
    </row>
    <row r="603" spans="1:6" ht="13.5" thickBot="1">
      <c r="A603" s="51" t="s">
        <v>1151</v>
      </c>
      <c r="B603" s="52" t="s">
        <v>1108</v>
      </c>
      <c r="C603" s="416">
        <f>SUM('..'!H536:H540)</f>
        <v>100.6</v>
      </c>
      <c r="D603" s="370">
        <f>+C603+D602</f>
        <v>196.78</v>
      </c>
      <c r="E603" s="53" t="s">
        <v>950</v>
      </c>
      <c r="F603" s="429"/>
    </row>
    <row r="604" spans="1:6" ht="13.5" thickBot="1">
      <c r="F604" s="429"/>
    </row>
    <row r="605" spans="1:6" ht="16.5" thickBot="1">
      <c r="D605" s="570" t="s">
        <v>1199</v>
      </c>
      <c r="E605" s="571"/>
      <c r="F605" s="429"/>
    </row>
    <row r="606" spans="1:6" ht="15.75" thickBot="1">
      <c r="D606" s="62" t="s">
        <v>962</v>
      </c>
      <c r="E606" s="63" t="s">
        <v>285</v>
      </c>
      <c r="F606" s="429"/>
    </row>
    <row r="607" spans="1:6" ht="14.25">
      <c r="D607" s="383" t="s">
        <v>933</v>
      </c>
      <c r="E607" s="42">
        <v>0</v>
      </c>
      <c r="F607" s="429"/>
    </row>
    <row r="608" spans="1:6" ht="14.25">
      <c r="D608" s="384" t="s">
        <v>950</v>
      </c>
      <c r="E608" s="43">
        <f>C603</f>
        <v>100.6</v>
      </c>
      <c r="F608" s="429"/>
    </row>
    <row r="609" spans="1:6" ht="15" thickBot="1">
      <c r="D609" s="385" t="s">
        <v>963</v>
      </c>
      <c r="E609" s="44">
        <f>C602</f>
        <v>96.18</v>
      </c>
      <c r="F609" s="429"/>
    </row>
    <row r="610" spans="1:6" ht="17.25" thickBot="1">
      <c r="D610" s="381" t="s">
        <v>964</v>
      </c>
      <c r="E610" s="197">
        <f>+E609+E608+E607</f>
        <v>196.78</v>
      </c>
      <c r="F610" s="431">
        <f>+E610</f>
        <v>196.78</v>
      </c>
    </row>
    <row r="611" spans="1:6">
      <c r="D611" s="382"/>
      <c r="E611" s="9"/>
      <c r="F611" s="429"/>
    </row>
    <row r="612" spans="1:6">
      <c r="D612" s="382"/>
      <c r="E612" s="9"/>
      <c r="F612" s="429"/>
    </row>
    <row r="613" spans="1:6">
      <c r="D613" s="382"/>
      <c r="E613" s="9"/>
      <c r="F613" s="429"/>
    </row>
    <row r="614" spans="1:6">
      <c r="D614" s="382"/>
      <c r="E614" s="9"/>
      <c r="F614" s="429"/>
    </row>
    <row r="615" spans="1:6">
      <c r="D615" s="382"/>
      <c r="E615" s="9"/>
      <c r="F615" s="429"/>
    </row>
    <row r="616" spans="1:6" ht="69.75" customHeight="1" thickBot="1">
      <c r="D616" s="382"/>
      <c r="E616" s="9"/>
      <c r="F616" s="429"/>
    </row>
    <row r="617" spans="1:6" ht="18.75" thickBot="1">
      <c r="A617" s="572" t="s">
        <v>1152</v>
      </c>
      <c r="B617" s="573"/>
      <c r="C617" s="573"/>
      <c r="D617" s="573"/>
      <c r="E617" s="574"/>
      <c r="F617" s="429"/>
    </row>
    <row r="618" spans="1:6" ht="13.5" thickBot="1">
      <c r="A618" s="15" t="s">
        <v>927</v>
      </c>
      <c r="B618" s="16" t="s">
        <v>928</v>
      </c>
      <c r="C618" s="418" t="s">
        <v>929</v>
      </c>
      <c r="D618" s="16" t="s">
        <v>930</v>
      </c>
      <c r="E618" s="17" t="s">
        <v>854</v>
      </c>
      <c r="F618" s="429"/>
    </row>
    <row r="619" spans="1:6">
      <c r="A619" s="45" t="s">
        <v>875</v>
      </c>
      <c r="B619" s="46" t="s">
        <v>594</v>
      </c>
      <c r="C619" s="414">
        <f>SUM('..'!H542:H543)</f>
        <v>53.32</v>
      </c>
      <c r="D619" s="368">
        <f>+C619</f>
        <v>53.32</v>
      </c>
      <c r="E619" s="47" t="s">
        <v>950</v>
      </c>
      <c r="F619" s="429"/>
    </row>
    <row r="620" spans="1:6">
      <c r="A620" s="48" t="s">
        <v>594</v>
      </c>
      <c r="B620" s="49" t="s">
        <v>597</v>
      </c>
      <c r="C620" s="415">
        <f>SUM('..'!H544:H546)</f>
        <v>82.68</v>
      </c>
      <c r="D620" s="369">
        <f>+C620+D619</f>
        <v>136</v>
      </c>
      <c r="E620" s="50" t="s">
        <v>963</v>
      </c>
      <c r="F620" s="429"/>
    </row>
    <row r="621" spans="1:6" ht="13.5" thickBot="1">
      <c r="A621" s="51" t="s">
        <v>597</v>
      </c>
      <c r="B621" s="52" t="s">
        <v>1153</v>
      </c>
      <c r="C621" s="416">
        <f>SUM('..'!H547:H550)</f>
        <v>113</v>
      </c>
      <c r="D621" s="370">
        <f>+C621+D620</f>
        <v>249</v>
      </c>
      <c r="E621" s="53" t="s">
        <v>963</v>
      </c>
      <c r="F621" s="429"/>
    </row>
    <row r="622" spans="1:6" ht="13.5" thickBot="1">
      <c r="F622" s="429"/>
    </row>
    <row r="623" spans="1:6" ht="16.5" thickBot="1">
      <c r="D623" s="570" t="s">
        <v>1200</v>
      </c>
      <c r="E623" s="571"/>
      <c r="F623" s="429"/>
    </row>
    <row r="624" spans="1:6" ht="15.75" thickBot="1">
      <c r="D624" s="62" t="s">
        <v>962</v>
      </c>
      <c r="E624" s="63" t="s">
        <v>285</v>
      </c>
      <c r="F624" s="429"/>
    </row>
    <row r="625" spans="1:6" ht="14.25">
      <c r="D625" s="383" t="s">
        <v>933</v>
      </c>
      <c r="E625" s="42">
        <v>0</v>
      </c>
      <c r="F625" s="429"/>
    </row>
    <row r="626" spans="1:6" ht="14.25">
      <c r="D626" s="384" t="s">
        <v>950</v>
      </c>
      <c r="E626" s="43">
        <f>+D619</f>
        <v>53.32</v>
      </c>
      <c r="F626" s="429"/>
    </row>
    <row r="627" spans="1:6" ht="15" thickBot="1">
      <c r="D627" s="385" t="s">
        <v>963</v>
      </c>
      <c r="E627" s="44">
        <f>+D621-D619</f>
        <v>195.68</v>
      </c>
      <c r="F627" s="429"/>
    </row>
    <row r="628" spans="1:6" ht="17.25" thickBot="1">
      <c r="D628" s="381" t="s">
        <v>964</v>
      </c>
      <c r="E628" s="197">
        <f>SUM(E625:E627)</f>
        <v>249</v>
      </c>
      <c r="F628" s="431">
        <f>+E628</f>
        <v>249</v>
      </c>
    </row>
    <row r="629" spans="1:6">
      <c r="D629" s="382"/>
      <c r="E629" s="9"/>
      <c r="F629" s="429"/>
    </row>
    <row r="630" spans="1:6">
      <c r="D630" s="382"/>
      <c r="E630" s="9"/>
      <c r="F630" s="429"/>
    </row>
    <row r="631" spans="1:6">
      <c r="D631" s="382"/>
      <c r="E631" s="9"/>
      <c r="F631" s="429"/>
    </row>
    <row r="632" spans="1:6">
      <c r="D632" s="382"/>
      <c r="E632" s="9"/>
      <c r="F632" s="429"/>
    </row>
    <row r="633" spans="1:6">
      <c r="D633" s="382"/>
      <c r="E633" s="9"/>
      <c r="F633" s="429"/>
    </row>
    <row r="634" spans="1:6">
      <c r="D634" s="382"/>
      <c r="E634" s="9"/>
      <c r="F634" s="429"/>
    </row>
    <row r="635" spans="1:6">
      <c r="D635" s="382"/>
      <c r="E635" s="9"/>
      <c r="F635" s="429"/>
    </row>
    <row r="636" spans="1:6" ht="26.25" customHeight="1" thickBot="1">
      <c r="D636" s="382"/>
      <c r="E636" s="9"/>
      <c r="F636" s="429"/>
    </row>
    <row r="637" spans="1:6" ht="18.75" thickBot="1">
      <c r="A637" s="572" t="s">
        <v>1154</v>
      </c>
      <c r="B637" s="573"/>
      <c r="C637" s="573"/>
      <c r="D637" s="573"/>
      <c r="E637" s="574"/>
      <c r="F637" s="429"/>
    </row>
    <row r="638" spans="1:6" ht="13.5" thickBot="1">
      <c r="A638" s="15" t="s">
        <v>927</v>
      </c>
      <c r="B638" s="16" t="s">
        <v>928</v>
      </c>
      <c r="C638" s="418" t="s">
        <v>929</v>
      </c>
      <c r="D638" s="16" t="s">
        <v>930</v>
      </c>
      <c r="E638" s="17" t="s">
        <v>854</v>
      </c>
      <c r="F638" s="429"/>
    </row>
    <row r="639" spans="1:6">
      <c r="A639" s="45" t="s">
        <v>1015</v>
      </c>
      <c r="B639" s="46" t="s">
        <v>1155</v>
      </c>
      <c r="C639" s="414">
        <f>SUM('..'!H552:H553)</f>
        <v>43.06</v>
      </c>
      <c r="D639" s="368">
        <f>+C639</f>
        <v>43.06</v>
      </c>
      <c r="E639" s="47" t="s">
        <v>771</v>
      </c>
      <c r="F639" s="429"/>
    </row>
    <row r="640" spans="1:6">
      <c r="A640" s="48" t="s">
        <v>1155</v>
      </c>
      <c r="B640" s="49" t="s">
        <v>663</v>
      </c>
      <c r="C640" s="415">
        <f>SUM('..'!H554:H558)</f>
        <v>95.289999999999992</v>
      </c>
      <c r="D640" s="369">
        <f>D639+C640</f>
        <v>138.35</v>
      </c>
      <c r="E640" s="50" t="s">
        <v>771</v>
      </c>
      <c r="F640" s="429"/>
    </row>
    <row r="641" spans="1:6">
      <c r="A641" s="48" t="s">
        <v>663</v>
      </c>
      <c r="B641" s="49" t="s">
        <v>1353</v>
      </c>
      <c r="C641" s="420">
        <f>SUM('..'!H559)</f>
        <v>5.460000000000008</v>
      </c>
      <c r="D641" s="369">
        <f>D640+C641</f>
        <v>143.81</v>
      </c>
      <c r="E641" s="50" t="s">
        <v>933</v>
      </c>
      <c r="F641" s="429"/>
    </row>
    <row r="642" spans="1:6" ht="13.5" thickBot="1">
      <c r="A642" s="51" t="s">
        <v>1353</v>
      </c>
      <c r="B642" s="52" t="s">
        <v>1045</v>
      </c>
      <c r="C642" s="416">
        <f>SUM('..'!H560)</f>
        <v>3</v>
      </c>
      <c r="D642" s="370">
        <f>D641+C642</f>
        <v>146.81</v>
      </c>
      <c r="E642" s="53" t="s">
        <v>933</v>
      </c>
      <c r="F642" s="429"/>
    </row>
    <row r="643" spans="1:6" ht="13.5" thickBot="1">
      <c r="F643" s="429"/>
    </row>
    <row r="644" spans="1:6" ht="16.5" thickBot="1">
      <c r="D644" s="570" t="s">
        <v>1201</v>
      </c>
      <c r="E644" s="571"/>
      <c r="F644" s="429"/>
    </row>
    <row r="645" spans="1:6" ht="15.75" thickBot="1">
      <c r="D645" s="62" t="s">
        <v>962</v>
      </c>
      <c r="E645" s="63" t="s">
        <v>285</v>
      </c>
      <c r="F645" s="429"/>
    </row>
    <row r="646" spans="1:6" ht="14.25">
      <c r="D646" s="383" t="s">
        <v>933</v>
      </c>
      <c r="E646" s="42">
        <f>C641+C642</f>
        <v>8.460000000000008</v>
      </c>
      <c r="F646" s="429"/>
    </row>
    <row r="647" spans="1:6" ht="14.25">
      <c r="D647" s="384" t="s">
        <v>696</v>
      </c>
      <c r="E647" s="43">
        <f>C639+C640</f>
        <v>138.35</v>
      </c>
      <c r="F647" s="429"/>
    </row>
    <row r="648" spans="1:6" ht="15" thickBot="1">
      <c r="D648" s="385" t="s">
        <v>963</v>
      </c>
      <c r="E648" s="44">
        <v>0</v>
      </c>
      <c r="F648" s="429"/>
    </row>
    <row r="649" spans="1:6" ht="17.25" thickBot="1">
      <c r="D649" s="381" t="s">
        <v>964</v>
      </c>
      <c r="E649" s="197">
        <f>+E648+E647+E646</f>
        <v>146.81</v>
      </c>
      <c r="F649" s="431">
        <f>+E649</f>
        <v>146.81</v>
      </c>
    </row>
    <row r="650" spans="1:6" ht="16.5">
      <c r="D650" s="388"/>
      <c r="E650" s="66"/>
      <c r="F650" s="429"/>
    </row>
    <row r="651" spans="1:6" ht="16.5">
      <c r="D651" s="388"/>
      <c r="E651" s="66"/>
      <c r="F651" s="429"/>
    </row>
    <row r="652" spans="1:6" ht="16.5">
      <c r="D652" s="388"/>
      <c r="E652" s="66"/>
      <c r="F652" s="429"/>
    </row>
    <row r="653" spans="1:6" ht="16.5">
      <c r="D653" s="388"/>
      <c r="E653" s="29"/>
      <c r="F653" s="429"/>
    </row>
    <row r="654" spans="1:6" ht="16.5">
      <c r="D654" s="388"/>
      <c r="F654" s="429"/>
    </row>
    <row r="655" spans="1:6" ht="38.25" customHeight="1" thickBot="1">
      <c r="A655" s="10"/>
      <c r="B655" s="10"/>
      <c r="C655" s="411"/>
      <c r="D655" s="23"/>
      <c r="E655" s="10"/>
      <c r="F655" s="429"/>
    </row>
    <row r="656" spans="1:6" ht="18.75" thickBot="1">
      <c r="A656" s="572" t="s">
        <v>1156</v>
      </c>
      <c r="B656" s="573"/>
      <c r="C656" s="573"/>
      <c r="D656" s="573"/>
      <c r="E656" s="574"/>
      <c r="F656" s="429"/>
    </row>
    <row r="657" spans="1:7" ht="13.5" thickBot="1">
      <c r="A657" s="15" t="s">
        <v>927</v>
      </c>
      <c r="B657" s="16" t="s">
        <v>928</v>
      </c>
      <c r="C657" s="418" t="s">
        <v>929</v>
      </c>
      <c r="D657" s="16" t="s">
        <v>930</v>
      </c>
      <c r="E657" s="17" t="s">
        <v>854</v>
      </c>
      <c r="F657" s="429"/>
    </row>
    <row r="658" spans="1:7">
      <c r="A658" s="45" t="s">
        <v>994</v>
      </c>
      <c r="B658" s="46" t="s">
        <v>1157</v>
      </c>
      <c r="C658" s="414">
        <f>'..'!H562</f>
        <v>27</v>
      </c>
      <c r="D658" s="368">
        <f>+C658</f>
        <v>27</v>
      </c>
      <c r="E658" s="47" t="s">
        <v>950</v>
      </c>
      <c r="F658" s="429"/>
    </row>
    <row r="659" spans="1:7">
      <c r="A659" s="48" t="s">
        <v>1157</v>
      </c>
      <c r="B659" s="49" t="s">
        <v>1158</v>
      </c>
      <c r="C659" s="415">
        <f>'..'!H563</f>
        <v>23</v>
      </c>
      <c r="D659" s="369">
        <f>+C659+D658</f>
        <v>50</v>
      </c>
      <c r="E659" s="50" t="s">
        <v>950</v>
      </c>
      <c r="F659" s="429"/>
    </row>
    <row r="660" spans="1:7">
      <c r="A660" s="48" t="s">
        <v>1158</v>
      </c>
      <c r="B660" s="49" t="s">
        <v>1159</v>
      </c>
      <c r="C660" s="415">
        <f>'..'!H564</f>
        <v>54</v>
      </c>
      <c r="D660" s="369">
        <f t="shared" ref="D660:D665" si="13">+C660+D659</f>
        <v>104</v>
      </c>
      <c r="E660" s="50" t="s">
        <v>963</v>
      </c>
      <c r="F660" s="429"/>
    </row>
    <row r="661" spans="1:7">
      <c r="A661" s="48" t="s">
        <v>1159</v>
      </c>
      <c r="B661" s="49" t="s">
        <v>793</v>
      </c>
      <c r="C661" s="415">
        <f>'..'!H565</f>
        <v>60</v>
      </c>
      <c r="D661" s="369">
        <f t="shared" si="13"/>
        <v>164</v>
      </c>
      <c r="E661" s="50" t="s">
        <v>963</v>
      </c>
      <c r="F661" s="429"/>
    </row>
    <row r="662" spans="1:7">
      <c r="A662" s="48" t="s">
        <v>792</v>
      </c>
      <c r="B662" s="49" t="s">
        <v>791</v>
      </c>
      <c r="C662" s="415">
        <f>'..'!H566</f>
        <v>30</v>
      </c>
      <c r="D662" s="369">
        <f t="shared" si="13"/>
        <v>194</v>
      </c>
      <c r="E662" s="50" t="s">
        <v>963</v>
      </c>
      <c r="F662" s="429"/>
    </row>
    <row r="663" spans="1:7">
      <c r="A663" s="48" t="s">
        <v>796</v>
      </c>
      <c r="B663" s="49" t="s">
        <v>790</v>
      </c>
      <c r="C663" s="415">
        <f>'..'!H567</f>
        <v>23</v>
      </c>
      <c r="D663" s="369">
        <f t="shared" si="13"/>
        <v>217</v>
      </c>
      <c r="E663" s="50" t="s">
        <v>963</v>
      </c>
      <c r="F663" s="429"/>
      <c r="G663" s="78"/>
    </row>
    <row r="664" spans="1:7">
      <c r="A664" s="48" t="s">
        <v>790</v>
      </c>
      <c r="B664" s="206" t="s">
        <v>789</v>
      </c>
      <c r="C664" s="415">
        <f>'..'!H568</f>
        <v>23.710000000000008</v>
      </c>
      <c r="D664" s="369">
        <f t="shared" si="13"/>
        <v>240.71</v>
      </c>
      <c r="E664" s="50" t="s">
        <v>963</v>
      </c>
      <c r="F664" s="429"/>
    </row>
    <row r="665" spans="1:7" ht="13.5" thickBot="1">
      <c r="A665" s="51" t="s">
        <v>789</v>
      </c>
      <c r="B665" s="52" t="s">
        <v>788</v>
      </c>
      <c r="C665" s="416">
        <f>'..'!H569</f>
        <v>19.439999999999969</v>
      </c>
      <c r="D665" s="370">
        <f t="shared" si="13"/>
        <v>260.14999999999998</v>
      </c>
      <c r="E665" s="53" t="s">
        <v>963</v>
      </c>
      <c r="F665" s="429"/>
    </row>
    <row r="666" spans="1:7" ht="13.5" thickBot="1">
      <c r="F666" s="429"/>
    </row>
    <row r="667" spans="1:7" ht="16.5" thickBot="1">
      <c r="D667" s="570" t="s">
        <v>1202</v>
      </c>
      <c r="E667" s="571"/>
      <c r="F667" s="429"/>
    </row>
    <row r="668" spans="1:7" ht="15.75" thickBot="1">
      <c r="D668" s="62" t="s">
        <v>962</v>
      </c>
      <c r="E668" s="63" t="s">
        <v>285</v>
      </c>
      <c r="F668" s="429"/>
    </row>
    <row r="669" spans="1:7" ht="14.25">
      <c r="D669" s="383" t="s">
        <v>933</v>
      </c>
      <c r="E669" s="42">
        <v>0</v>
      </c>
      <c r="F669" s="429"/>
    </row>
    <row r="670" spans="1:7" ht="14.25">
      <c r="D670" s="384" t="s">
        <v>950</v>
      </c>
      <c r="E670" s="43">
        <f>C658+C659</f>
        <v>50</v>
      </c>
      <c r="F670" s="429"/>
    </row>
    <row r="671" spans="1:7" ht="15" thickBot="1">
      <c r="D671" s="385" t="s">
        <v>963</v>
      </c>
      <c r="E671" s="44">
        <f>C660+C661+C662+C663+C664+C665</f>
        <v>210.14999999999998</v>
      </c>
      <c r="F671" s="429"/>
    </row>
    <row r="672" spans="1:7" ht="17.25" thickBot="1">
      <c r="D672" s="381" t="s">
        <v>964</v>
      </c>
      <c r="E672" s="197">
        <f>+E671+E670+E669</f>
        <v>260.14999999999998</v>
      </c>
      <c r="F672" s="431">
        <f>+E672</f>
        <v>260.14999999999998</v>
      </c>
      <c r="G672" s="78"/>
    </row>
    <row r="673" spans="1:10" ht="16.5">
      <c r="D673" s="388"/>
      <c r="E673" s="66"/>
      <c r="F673" s="429"/>
    </row>
    <row r="674" spans="1:10" ht="16.5">
      <c r="D674" s="388"/>
      <c r="E674" s="66"/>
      <c r="F674" s="429"/>
    </row>
    <row r="675" spans="1:10" ht="16.5">
      <c r="D675" s="388"/>
      <c r="E675" s="66"/>
      <c r="F675" s="429"/>
    </row>
    <row r="676" spans="1:10" ht="16.5">
      <c r="D676" s="388"/>
      <c r="E676" s="66"/>
      <c r="F676" s="429"/>
    </row>
    <row r="677" spans="1:10" ht="16.5">
      <c r="D677" s="388"/>
      <c r="E677" s="66"/>
      <c r="F677" s="429"/>
    </row>
    <row r="678" spans="1:10" ht="16.5">
      <c r="D678" s="388"/>
      <c r="E678" s="66"/>
      <c r="F678" s="429"/>
    </row>
    <row r="679" spans="1:10" ht="16.5">
      <c r="D679" s="388"/>
      <c r="E679" s="66"/>
      <c r="F679" s="429"/>
    </row>
    <row r="680" spans="1:10" ht="16.5">
      <c r="D680" s="388"/>
      <c r="E680" s="66"/>
      <c r="F680" s="429"/>
    </row>
    <row r="681" spans="1:10" ht="16.5">
      <c r="D681" s="388"/>
      <c r="E681" s="66"/>
      <c r="F681" s="429"/>
    </row>
    <row r="682" spans="1:10" ht="13.5" thickBot="1">
      <c r="D682" s="382"/>
      <c r="E682" s="29"/>
      <c r="F682" s="429"/>
    </row>
    <row r="683" spans="1:10" ht="18.75" thickBot="1">
      <c r="A683" s="572" t="s">
        <v>1300</v>
      </c>
      <c r="B683" s="573"/>
      <c r="C683" s="573"/>
      <c r="D683" s="573"/>
      <c r="E683" s="574"/>
      <c r="F683" s="432"/>
      <c r="G683" s="11"/>
      <c r="H683" s="11"/>
      <c r="I683" s="11"/>
      <c r="J683" s="11"/>
    </row>
    <row r="684" spans="1:10" ht="13.5" thickBot="1">
      <c r="A684" s="15" t="s">
        <v>927</v>
      </c>
      <c r="B684" s="16" t="s">
        <v>928</v>
      </c>
      <c r="C684" s="418" t="s">
        <v>929</v>
      </c>
      <c r="D684" s="16" t="s">
        <v>930</v>
      </c>
      <c r="E684" s="17" t="s">
        <v>854</v>
      </c>
      <c r="F684" s="432"/>
      <c r="G684" s="11"/>
      <c r="H684" s="11"/>
      <c r="I684" s="11"/>
      <c r="J684" s="11"/>
    </row>
    <row r="685" spans="1:10">
      <c r="A685" s="45" t="s">
        <v>916</v>
      </c>
      <c r="B685" s="46" t="s">
        <v>1160</v>
      </c>
      <c r="C685" s="414">
        <f>+'..'!H571</f>
        <v>69</v>
      </c>
      <c r="D685" s="368">
        <f>+C685</f>
        <v>69</v>
      </c>
      <c r="E685" s="47" t="s">
        <v>950</v>
      </c>
      <c r="F685" s="433"/>
      <c r="G685" s="98"/>
      <c r="H685" s="99"/>
      <c r="I685" s="252"/>
      <c r="J685" s="405"/>
    </row>
    <row r="686" spans="1:10">
      <c r="A686" s="48" t="s">
        <v>1160</v>
      </c>
      <c r="B686" s="49" t="s">
        <v>1161</v>
      </c>
      <c r="C686" s="415">
        <f>'..'!H572</f>
        <v>28</v>
      </c>
      <c r="D686" s="369">
        <f t="shared" ref="D686:D692" si="14">+C686+D685</f>
        <v>97</v>
      </c>
      <c r="E686" s="50" t="s">
        <v>950</v>
      </c>
      <c r="F686" s="433"/>
      <c r="G686" s="98"/>
      <c r="H686" s="99"/>
      <c r="I686" s="252"/>
      <c r="J686" s="405"/>
    </row>
    <row r="687" spans="1:10">
      <c r="A687" s="48" t="s">
        <v>1161</v>
      </c>
      <c r="B687" s="49" t="s">
        <v>1220</v>
      </c>
      <c r="C687" s="415">
        <f>'..'!H573</f>
        <v>18</v>
      </c>
      <c r="D687" s="369">
        <f t="shared" si="14"/>
        <v>115</v>
      </c>
      <c r="E687" s="50" t="s">
        <v>950</v>
      </c>
      <c r="F687" s="433"/>
      <c r="G687" s="98"/>
      <c r="H687" s="99"/>
      <c r="I687" s="252"/>
      <c r="J687" s="405"/>
    </row>
    <row r="688" spans="1:10">
      <c r="A688" s="48" t="s">
        <v>1220</v>
      </c>
      <c r="B688" s="49" t="s">
        <v>1221</v>
      </c>
      <c r="C688" s="415">
        <f>'..'!H574</f>
        <v>64</v>
      </c>
      <c r="D688" s="369">
        <f t="shared" si="14"/>
        <v>179</v>
      </c>
      <c r="E688" s="50" t="s">
        <v>950</v>
      </c>
      <c r="F688" s="434"/>
      <c r="G688" s="406"/>
      <c r="H688" s="405"/>
      <c r="I688" s="252"/>
      <c r="J688" s="405"/>
    </row>
    <row r="689" spans="1:10">
      <c r="A689" s="48" t="s">
        <v>1221</v>
      </c>
      <c r="B689" s="49" t="s">
        <v>1222</v>
      </c>
      <c r="C689" s="415">
        <f>+'..'!H575</f>
        <v>76</v>
      </c>
      <c r="D689" s="369">
        <f t="shared" si="14"/>
        <v>255</v>
      </c>
      <c r="E689" s="50" t="s">
        <v>950</v>
      </c>
      <c r="F689" s="434"/>
      <c r="G689" s="406"/>
      <c r="H689" s="405"/>
      <c r="I689" s="252"/>
      <c r="J689" s="405"/>
    </row>
    <row r="690" spans="1:10">
      <c r="A690" s="48" t="s">
        <v>1223</v>
      </c>
      <c r="B690" s="49" t="s">
        <v>1162</v>
      </c>
      <c r="C690" s="415">
        <f>+'..'!H576</f>
        <v>58</v>
      </c>
      <c r="D690" s="369">
        <f t="shared" si="14"/>
        <v>313</v>
      </c>
      <c r="E690" s="50" t="s">
        <v>963</v>
      </c>
      <c r="F690" s="434"/>
      <c r="G690" s="406"/>
      <c r="H690" s="252"/>
      <c r="I690" s="252"/>
      <c r="J690" s="405"/>
    </row>
    <row r="691" spans="1:10">
      <c r="A691" s="48" t="s">
        <v>1162</v>
      </c>
      <c r="B691" s="49" t="s">
        <v>1163</v>
      </c>
      <c r="C691" s="415">
        <f>+'..'!H577</f>
        <v>109</v>
      </c>
      <c r="D691" s="369">
        <f t="shared" si="14"/>
        <v>422</v>
      </c>
      <c r="E691" s="50" t="s">
        <v>963</v>
      </c>
      <c r="F691" s="434"/>
      <c r="G691" s="406"/>
      <c r="H691" s="405"/>
      <c r="I691" s="252"/>
      <c r="J691" s="405"/>
    </row>
    <row r="692" spans="1:10" ht="13.5" thickBot="1">
      <c r="A692" s="51" t="s">
        <v>1163</v>
      </c>
      <c r="B692" s="52" t="s">
        <v>1224</v>
      </c>
      <c r="C692" s="416">
        <f>+'..'!H578</f>
        <v>59</v>
      </c>
      <c r="D692" s="370">
        <f t="shared" si="14"/>
        <v>481</v>
      </c>
      <c r="E692" s="53" t="s">
        <v>950</v>
      </c>
      <c r="F692" s="434"/>
      <c r="G692" s="406"/>
      <c r="H692" s="405"/>
      <c r="I692" s="252"/>
      <c r="J692" s="405"/>
    </row>
    <row r="693" spans="1:10" ht="13.5" thickBot="1">
      <c r="F693" s="435"/>
      <c r="G693" s="11"/>
      <c r="H693" s="11"/>
      <c r="I693" s="11"/>
      <c r="J693" s="11"/>
    </row>
    <row r="694" spans="1:10" ht="16.5" thickBot="1">
      <c r="D694" s="570" t="s">
        <v>1203</v>
      </c>
      <c r="E694" s="571"/>
      <c r="F694" s="435"/>
      <c r="G694" s="11"/>
      <c r="H694" s="11"/>
      <c r="I694" s="11"/>
      <c r="J694" s="11"/>
    </row>
    <row r="695" spans="1:10" ht="13.5" thickBot="1">
      <c r="D695" s="15" t="s">
        <v>962</v>
      </c>
      <c r="E695" s="17" t="s">
        <v>285</v>
      </c>
    </row>
    <row r="696" spans="1:10" ht="14.25">
      <c r="D696" s="386" t="s">
        <v>933</v>
      </c>
      <c r="E696" s="57">
        <v>0</v>
      </c>
    </row>
    <row r="697" spans="1:10" ht="14.25">
      <c r="D697" s="379" t="s">
        <v>950</v>
      </c>
      <c r="E697" s="58">
        <f>C685+C686+C687+C692+C688+C689</f>
        <v>314</v>
      </c>
    </row>
    <row r="698" spans="1:10" ht="15" thickBot="1">
      <c r="D698" s="380" t="s">
        <v>963</v>
      </c>
      <c r="E698" s="59">
        <f>C690+C691</f>
        <v>167</v>
      </c>
    </row>
    <row r="699" spans="1:10" ht="17.25" thickBot="1">
      <c r="D699" s="381" t="s">
        <v>964</v>
      </c>
      <c r="E699" s="197">
        <f>+E698+E697+E696</f>
        <v>481</v>
      </c>
      <c r="F699" s="437">
        <f>+E699</f>
        <v>481</v>
      </c>
    </row>
    <row r="700" spans="1:10" ht="16.5">
      <c r="D700" s="388"/>
      <c r="E700" s="66"/>
    </row>
    <row r="701" spans="1:10" ht="16.5">
      <c r="D701" s="388"/>
      <c r="E701" s="66"/>
    </row>
    <row r="702" spans="1:10" ht="16.5">
      <c r="D702" s="388"/>
      <c r="E702" s="66"/>
    </row>
    <row r="703" spans="1:10" ht="16.5">
      <c r="D703" s="388"/>
      <c r="E703" s="66"/>
    </row>
    <row r="704" spans="1:10" ht="16.5">
      <c r="D704" s="388"/>
      <c r="E704" s="66"/>
    </row>
    <row r="705" spans="1:5" ht="16.5">
      <c r="D705" s="388"/>
      <c r="E705" s="66"/>
    </row>
    <row r="706" spans="1:5" ht="16.5">
      <c r="D706" s="388"/>
      <c r="E706" s="66"/>
    </row>
    <row r="707" spans="1:5" ht="16.5">
      <c r="D707" s="388"/>
      <c r="E707" s="66"/>
    </row>
    <row r="708" spans="1:5" ht="16.5">
      <c r="D708" s="388"/>
      <c r="E708" s="66"/>
    </row>
    <row r="709" spans="1:5" ht="21" thickBot="1">
      <c r="A709" s="23"/>
      <c r="B709" s="23"/>
      <c r="C709" s="411"/>
      <c r="D709" s="23"/>
      <c r="E709" s="23"/>
    </row>
    <row r="710" spans="1:5" ht="18.75" thickBot="1">
      <c r="A710" s="572" t="s">
        <v>1164</v>
      </c>
      <c r="B710" s="573"/>
      <c r="C710" s="573"/>
      <c r="D710" s="573"/>
      <c r="E710" s="574"/>
    </row>
    <row r="711" spans="1:5" ht="13.5" thickBot="1">
      <c r="A711" s="15" t="s">
        <v>927</v>
      </c>
      <c r="B711" s="16" t="s">
        <v>928</v>
      </c>
      <c r="C711" s="418" t="s">
        <v>929</v>
      </c>
      <c r="D711" s="16" t="s">
        <v>930</v>
      </c>
      <c r="E711" s="17" t="s">
        <v>854</v>
      </c>
    </row>
    <row r="712" spans="1:5">
      <c r="A712" s="45" t="s">
        <v>975</v>
      </c>
      <c r="B712" s="46" t="s">
        <v>1165</v>
      </c>
      <c r="C712" s="414">
        <f>SUM('..'!H580:H581)</f>
        <v>70.069999999999993</v>
      </c>
      <c r="D712" s="368">
        <f>+C712</f>
        <v>70.069999999999993</v>
      </c>
      <c r="E712" s="47" t="s">
        <v>950</v>
      </c>
    </row>
    <row r="713" spans="1:5">
      <c r="A713" s="48" t="s">
        <v>1165</v>
      </c>
      <c r="B713" s="49" t="s">
        <v>1166</v>
      </c>
      <c r="C713" s="415">
        <v>98</v>
      </c>
      <c r="D713" s="369">
        <f>+C713+D712</f>
        <v>168.07</v>
      </c>
      <c r="E713" s="50" t="s">
        <v>950</v>
      </c>
    </row>
    <row r="714" spans="1:5" ht="13.5" thickBot="1">
      <c r="A714" s="51" t="s">
        <v>1166</v>
      </c>
      <c r="B714" s="52" t="s">
        <v>876</v>
      </c>
      <c r="C714" s="416">
        <f>SUM('..'!H584)</f>
        <v>164</v>
      </c>
      <c r="D714" s="370">
        <f>+C714+D713</f>
        <v>332.07</v>
      </c>
      <c r="E714" s="53" t="s">
        <v>950</v>
      </c>
    </row>
    <row r="715" spans="1:5" ht="13.5" thickBot="1"/>
    <row r="716" spans="1:5" ht="16.5" thickBot="1">
      <c r="D716" s="570" t="s">
        <v>1205</v>
      </c>
      <c r="E716" s="571"/>
    </row>
    <row r="717" spans="1:5" ht="15.75" thickBot="1">
      <c r="D717" s="62" t="s">
        <v>962</v>
      </c>
      <c r="E717" s="63" t="s">
        <v>285</v>
      </c>
    </row>
    <row r="718" spans="1:5" ht="14.25">
      <c r="D718" s="383" t="s">
        <v>933</v>
      </c>
      <c r="E718" s="42">
        <v>0</v>
      </c>
    </row>
    <row r="719" spans="1:5" ht="14.25">
      <c r="D719" s="384" t="s">
        <v>950</v>
      </c>
      <c r="E719" s="43">
        <f>SUM(C712:C714)</f>
        <v>332.07</v>
      </c>
    </row>
    <row r="720" spans="1:5" ht="15" thickBot="1">
      <c r="D720" s="385" t="s">
        <v>963</v>
      </c>
      <c r="E720" s="44">
        <v>0</v>
      </c>
    </row>
    <row r="721" spans="1:6" ht="17.25" thickBot="1">
      <c r="D721" s="381" t="s">
        <v>964</v>
      </c>
      <c r="E721" s="197">
        <f>+E720+E719+E718</f>
        <v>332.07</v>
      </c>
      <c r="F721" s="437">
        <f>+E721</f>
        <v>332.07</v>
      </c>
    </row>
    <row r="722" spans="1:6">
      <c r="D722" s="382"/>
      <c r="E722" s="9"/>
    </row>
    <row r="723" spans="1:6">
      <c r="D723" s="382"/>
      <c r="E723" s="9"/>
    </row>
    <row r="724" spans="1:6">
      <c r="D724" s="382"/>
      <c r="E724" s="9"/>
    </row>
    <row r="725" spans="1:6">
      <c r="D725" s="382"/>
      <c r="E725" s="9"/>
    </row>
    <row r="726" spans="1:6" ht="12.75" customHeight="1">
      <c r="A726" s="23"/>
      <c r="B726" s="23"/>
      <c r="C726" s="411"/>
      <c r="D726" s="23"/>
      <c r="E726" s="23"/>
    </row>
    <row r="727" spans="1:6" ht="12.75" customHeight="1">
      <c r="A727" s="23"/>
      <c r="B727" s="23"/>
      <c r="C727" s="411"/>
      <c r="D727" s="23"/>
      <c r="E727" s="23"/>
    </row>
    <row r="728" spans="1:6" ht="12.75" customHeight="1">
      <c r="A728" s="23"/>
      <c r="B728" s="23"/>
      <c r="C728" s="411"/>
      <c r="D728" s="23"/>
      <c r="E728" s="29"/>
    </row>
    <row r="729" spans="1:6" ht="13.5" customHeight="1" thickBot="1">
      <c r="A729" s="10"/>
      <c r="B729" s="10"/>
      <c r="C729" s="411"/>
      <c r="D729" s="23"/>
      <c r="E729" s="10"/>
    </row>
    <row r="730" spans="1:6" ht="18.75" thickBot="1">
      <c r="A730" s="567" t="s">
        <v>1167</v>
      </c>
      <c r="B730" s="568"/>
      <c r="C730" s="568"/>
      <c r="D730" s="568"/>
      <c r="E730" s="569"/>
    </row>
    <row r="731" spans="1:6" ht="13.5" thickBot="1">
      <c r="A731" s="15" t="s">
        <v>927</v>
      </c>
      <c r="B731" s="16" t="s">
        <v>928</v>
      </c>
      <c r="C731" s="418" t="s">
        <v>929</v>
      </c>
      <c r="D731" s="16" t="s">
        <v>930</v>
      </c>
      <c r="E731" s="17" t="s">
        <v>854</v>
      </c>
    </row>
    <row r="732" spans="1:6">
      <c r="A732" s="45" t="s">
        <v>924</v>
      </c>
      <c r="B732" s="46" t="s">
        <v>1168</v>
      </c>
      <c r="C732" s="414">
        <v>57</v>
      </c>
      <c r="D732" s="368">
        <f>+C732</f>
        <v>57</v>
      </c>
      <c r="E732" s="47" t="s">
        <v>950</v>
      </c>
    </row>
    <row r="733" spans="1:6">
      <c r="A733" s="48" t="s">
        <v>1168</v>
      </c>
      <c r="B733" s="49" t="s">
        <v>1169</v>
      </c>
      <c r="C733" s="415">
        <f>SUM('..'!H588:H590)</f>
        <v>84</v>
      </c>
      <c r="D733" s="369">
        <f>+D732+C733</f>
        <v>141</v>
      </c>
      <c r="E733" s="50" t="s">
        <v>950</v>
      </c>
    </row>
    <row r="734" spans="1:6" ht="13.5" thickBot="1">
      <c r="A734" s="51" t="s">
        <v>1169</v>
      </c>
      <c r="B734" s="52" t="s">
        <v>1170</v>
      </c>
      <c r="C734" s="416">
        <f>SUM('..'!H591)</f>
        <v>9</v>
      </c>
      <c r="D734" s="370">
        <f>+D733+C734</f>
        <v>150</v>
      </c>
      <c r="E734" s="53" t="s">
        <v>950</v>
      </c>
    </row>
    <row r="735" spans="1:6" ht="13.5" thickBot="1"/>
    <row r="736" spans="1:6" ht="16.5" thickBot="1">
      <c r="D736" s="570" t="s">
        <v>1208</v>
      </c>
      <c r="E736" s="571"/>
    </row>
    <row r="737" spans="1:6" ht="15.75" thickBot="1">
      <c r="D737" s="62" t="s">
        <v>962</v>
      </c>
      <c r="E737" s="63" t="s">
        <v>285</v>
      </c>
    </row>
    <row r="738" spans="1:6" ht="14.25">
      <c r="D738" s="383" t="s">
        <v>933</v>
      </c>
      <c r="E738" s="42">
        <v>0</v>
      </c>
    </row>
    <row r="739" spans="1:6" ht="14.25">
      <c r="D739" s="384" t="s">
        <v>950</v>
      </c>
      <c r="E739" s="43">
        <f>C732+C733+C734</f>
        <v>150</v>
      </c>
    </row>
    <row r="740" spans="1:6" ht="15" thickBot="1">
      <c r="D740" s="385" t="s">
        <v>963</v>
      </c>
      <c r="E740" s="44">
        <v>0</v>
      </c>
    </row>
    <row r="741" spans="1:6" ht="17.25" thickBot="1">
      <c r="D741" s="381" t="s">
        <v>964</v>
      </c>
      <c r="E741" s="197">
        <f>+E740+E739+E738</f>
        <v>150</v>
      </c>
      <c r="F741" s="437">
        <f>+E741</f>
        <v>150</v>
      </c>
    </row>
    <row r="742" spans="1:6">
      <c r="D742" s="382"/>
      <c r="E742" s="9"/>
    </row>
    <row r="743" spans="1:6">
      <c r="D743" s="382"/>
      <c r="E743" s="9"/>
    </row>
    <row r="744" spans="1:6">
      <c r="D744" s="382"/>
      <c r="E744" s="9"/>
    </row>
    <row r="745" spans="1:6">
      <c r="D745" s="382"/>
      <c r="E745" s="9"/>
    </row>
    <row r="746" spans="1:6">
      <c r="D746" s="382"/>
      <c r="E746" s="9"/>
    </row>
    <row r="747" spans="1:6">
      <c r="D747" s="382"/>
      <c r="E747" s="9"/>
    </row>
    <row r="748" spans="1:6" ht="13.5" thickBot="1"/>
    <row r="749" spans="1:6" ht="18.75" thickBot="1">
      <c r="A749" s="567" t="s">
        <v>1171</v>
      </c>
      <c r="B749" s="568"/>
      <c r="C749" s="568"/>
      <c r="D749" s="568"/>
      <c r="E749" s="569"/>
    </row>
    <row r="750" spans="1:6" ht="13.5" thickBot="1">
      <c r="A750" s="15" t="s">
        <v>927</v>
      </c>
      <c r="B750" s="16" t="s">
        <v>928</v>
      </c>
      <c r="C750" s="418" t="s">
        <v>929</v>
      </c>
      <c r="D750" s="16" t="s">
        <v>930</v>
      </c>
      <c r="E750" s="17" t="s">
        <v>854</v>
      </c>
    </row>
    <row r="751" spans="1:6">
      <c r="A751" s="45" t="s">
        <v>958</v>
      </c>
      <c r="B751" s="46" t="s">
        <v>1426</v>
      </c>
      <c r="C751" s="414">
        <v>12</v>
      </c>
      <c r="D751" s="368">
        <f>+C751</f>
        <v>12</v>
      </c>
      <c r="E751" s="47" t="s">
        <v>933</v>
      </c>
    </row>
    <row r="752" spans="1:6">
      <c r="A752" s="91" t="str">
        <f>+B751</f>
        <v>Cr. San Miguel (Cr. Chaguaya)</v>
      </c>
      <c r="B752" s="49" t="s">
        <v>1330</v>
      </c>
      <c r="C752" s="415">
        <v>95</v>
      </c>
      <c r="D752" s="369">
        <f>D751+C752</f>
        <v>107</v>
      </c>
      <c r="E752" s="50" t="s">
        <v>963</v>
      </c>
    </row>
    <row r="753" spans="1:6" ht="13.5" thickBot="1">
      <c r="A753" s="51" t="s">
        <v>1330</v>
      </c>
      <c r="B753" s="52" t="s">
        <v>1105</v>
      </c>
      <c r="C753" s="416">
        <v>58</v>
      </c>
      <c r="D753" s="370">
        <f>D752+C753</f>
        <v>165</v>
      </c>
      <c r="E753" s="53" t="s">
        <v>963</v>
      </c>
    </row>
    <row r="754" spans="1:6" ht="13.5" thickBot="1">
      <c r="A754" s="11"/>
      <c r="B754" s="8"/>
    </row>
    <row r="755" spans="1:6" ht="16.5" thickBot="1">
      <c r="D755" s="570" t="s">
        <v>1204</v>
      </c>
      <c r="E755" s="571"/>
    </row>
    <row r="756" spans="1:6" ht="15.75" thickBot="1">
      <c r="D756" s="62" t="s">
        <v>962</v>
      </c>
      <c r="E756" s="63" t="s">
        <v>285</v>
      </c>
    </row>
    <row r="757" spans="1:6" ht="14.25">
      <c r="D757" s="383" t="s">
        <v>933</v>
      </c>
      <c r="E757" s="42">
        <f>+C751</f>
        <v>12</v>
      </c>
    </row>
    <row r="758" spans="1:6" ht="14.25">
      <c r="D758" s="384" t="s">
        <v>950</v>
      </c>
      <c r="E758" s="43">
        <v>0</v>
      </c>
    </row>
    <row r="759" spans="1:6" ht="15" thickBot="1">
      <c r="D759" s="385" t="s">
        <v>963</v>
      </c>
      <c r="E759" s="44">
        <f>C752+C753</f>
        <v>153</v>
      </c>
    </row>
    <row r="760" spans="1:6" ht="17.25" thickBot="1">
      <c r="D760" s="381" t="s">
        <v>964</v>
      </c>
      <c r="E760" s="197">
        <f>+E759+E758+E757</f>
        <v>165</v>
      </c>
      <c r="F760" s="437">
        <f>+E760</f>
        <v>165</v>
      </c>
    </row>
    <row r="766" spans="1:6">
      <c r="E766" s="28"/>
    </row>
    <row r="767" spans="1:6">
      <c r="E767" s="28"/>
    </row>
    <row r="768" spans="1:6">
      <c r="E768" s="29"/>
      <c r="F768" s="438"/>
    </row>
    <row r="769" spans="1:6" ht="16.5" customHeight="1" thickBot="1">
      <c r="A769" s="23"/>
      <c r="B769" s="23"/>
      <c r="C769" s="411"/>
      <c r="D769" s="23"/>
      <c r="E769" s="23"/>
      <c r="F769" s="439"/>
    </row>
    <row r="770" spans="1:6" ht="20.25" customHeight="1" thickBot="1">
      <c r="A770" s="567" t="s">
        <v>1212</v>
      </c>
      <c r="B770" s="568"/>
      <c r="C770" s="568"/>
      <c r="D770" s="568"/>
      <c r="E770" s="569"/>
      <c r="F770" s="439"/>
    </row>
    <row r="771" spans="1:6" ht="13.5" thickBot="1">
      <c r="A771" s="15" t="s">
        <v>927</v>
      </c>
      <c r="B771" s="16" t="s">
        <v>928</v>
      </c>
      <c r="C771" s="418" t="s">
        <v>929</v>
      </c>
      <c r="D771" s="16" t="s">
        <v>930</v>
      </c>
      <c r="E771" s="17" t="s">
        <v>854</v>
      </c>
      <c r="F771" s="439"/>
    </row>
    <row r="772" spans="1:6">
      <c r="A772" s="45" t="s">
        <v>1090</v>
      </c>
      <c r="B772" s="49" t="s">
        <v>1213</v>
      </c>
      <c r="C772" s="414">
        <v>62</v>
      </c>
      <c r="D772" s="368">
        <f>+C772</f>
        <v>62</v>
      </c>
      <c r="E772" s="47" t="s">
        <v>950</v>
      </c>
      <c r="F772" s="439"/>
    </row>
    <row r="773" spans="1:6" ht="13.5" thickBot="1">
      <c r="A773" s="51" t="s">
        <v>1213</v>
      </c>
      <c r="B773" s="52" t="s">
        <v>1061</v>
      </c>
      <c r="C773" s="416">
        <v>21</v>
      </c>
      <c r="D773" s="370">
        <f>+D772+C773</f>
        <v>83</v>
      </c>
      <c r="E773" s="53" t="s">
        <v>950</v>
      </c>
      <c r="F773" s="439"/>
    </row>
    <row r="774" spans="1:6" ht="13.5" thickBot="1">
      <c r="F774" s="439"/>
    </row>
    <row r="775" spans="1:6" ht="16.5" thickBot="1">
      <c r="D775" s="570" t="s">
        <v>1218</v>
      </c>
      <c r="E775" s="571"/>
      <c r="F775" s="439"/>
    </row>
    <row r="776" spans="1:6" ht="15.75" thickBot="1">
      <c r="D776" s="62" t="s">
        <v>962</v>
      </c>
      <c r="E776" s="63" t="s">
        <v>285</v>
      </c>
      <c r="F776" s="439"/>
    </row>
    <row r="777" spans="1:6" ht="14.25">
      <c r="D777" s="383" t="s">
        <v>933</v>
      </c>
      <c r="E777" s="42">
        <v>0</v>
      </c>
      <c r="F777" s="439"/>
    </row>
    <row r="778" spans="1:6" ht="14.25">
      <c r="D778" s="384" t="s">
        <v>950</v>
      </c>
      <c r="E778" s="44">
        <f>C772+C773</f>
        <v>83</v>
      </c>
      <c r="F778" s="439"/>
    </row>
    <row r="779" spans="1:6" ht="15" thickBot="1">
      <c r="D779" s="385" t="s">
        <v>963</v>
      </c>
      <c r="E779" s="44">
        <v>0</v>
      </c>
      <c r="F779" s="439"/>
    </row>
    <row r="780" spans="1:6" ht="17.25" thickBot="1">
      <c r="D780" s="381" t="s">
        <v>964</v>
      </c>
      <c r="E780" s="197">
        <f>+E779+E778+E777</f>
        <v>83</v>
      </c>
      <c r="F780" s="440">
        <f>+E780</f>
        <v>83</v>
      </c>
    </row>
    <row r="781" spans="1:6">
      <c r="D781" s="382"/>
      <c r="E781" s="9"/>
      <c r="F781" s="439"/>
    </row>
    <row r="782" spans="1:6">
      <c r="D782" s="382"/>
      <c r="E782" s="9"/>
      <c r="F782" s="439"/>
    </row>
    <row r="783" spans="1:6">
      <c r="D783" s="382"/>
      <c r="E783" s="9"/>
      <c r="F783" s="439"/>
    </row>
    <row r="784" spans="1:6">
      <c r="D784" s="382"/>
      <c r="E784" s="9"/>
      <c r="F784" s="439"/>
    </row>
    <row r="785" spans="1:6">
      <c r="D785" s="382"/>
      <c r="E785" s="9"/>
      <c r="F785" s="439"/>
    </row>
    <row r="786" spans="1:6">
      <c r="D786" s="382"/>
      <c r="E786" s="9"/>
      <c r="F786" s="439"/>
    </row>
    <row r="787" spans="1:6">
      <c r="D787" s="382"/>
      <c r="E787" s="9"/>
      <c r="F787" s="439"/>
    </row>
    <row r="788" spans="1:6">
      <c r="D788" s="382"/>
      <c r="E788" s="9"/>
      <c r="F788" s="439"/>
    </row>
    <row r="789" spans="1:6">
      <c r="D789" s="382"/>
      <c r="E789" s="9"/>
      <c r="F789" s="439"/>
    </row>
    <row r="790" spans="1:6">
      <c r="D790" s="382"/>
      <c r="E790" s="9"/>
      <c r="F790" s="439"/>
    </row>
    <row r="791" spans="1:6">
      <c r="D791" s="382"/>
      <c r="E791" s="9"/>
      <c r="F791" s="439"/>
    </row>
    <row r="792" spans="1:6" ht="13.5" thickBot="1">
      <c r="F792" s="439"/>
    </row>
    <row r="793" spans="1:6" ht="18.75" thickBot="1">
      <c r="A793" s="567" t="s">
        <v>1214</v>
      </c>
      <c r="B793" s="568"/>
      <c r="C793" s="568"/>
      <c r="D793" s="568"/>
      <c r="E793" s="569"/>
      <c r="F793" s="439"/>
    </row>
    <row r="794" spans="1:6" ht="13.5" thickBot="1">
      <c r="A794" s="15" t="s">
        <v>927</v>
      </c>
      <c r="B794" s="16" t="s">
        <v>928</v>
      </c>
      <c r="C794" s="418" t="s">
        <v>929</v>
      </c>
      <c r="D794" s="16" t="s">
        <v>930</v>
      </c>
      <c r="E794" s="17" t="s">
        <v>854</v>
      </c>
      <c r="F794" s="439"/>
    </row>
    <row r="795" spans="1:6">
      <c r="A795" s="45" t="s">
        <v>944</v>
      </c>
      <c r="B795" s="46" t="s">
        <v>1215</v>
      </c>
      <c r="C795" s="414">
        <f>'..'!H603</f>
        <v>12.73</v>
      </c>
      <c r="D795" s="368">
        <f>+C795</f>
        <v>12.73</v>
      </c>
      <c r="E795" s="47" t="s">
        <v>933</v>
      </c>
      <c r="F795" s="439"/>
    </row>
    <row r="796" spans="1:6">
      <c r="A796" s="48" t="s">
        <v>1215</v>
      </c>
      <c r="B796" s="49" t="s">
        <v>1216</v>
      </c>
      <c r="C796" s="415">
        <v>55</v>
      </c>
      <c r="D796" s="369">
        <f>+D795+C796</f>
        <v>67.73</v>
      </c>
      <c r="E796" s="50" t="s">
        <v>950</v>
      </c>
      <c r="F796" s="439"/>
    </row>
    <row r="797" spans="1:6">
      <c r="A797" s="48" t="s">
        <v>1216</v>
      </c>
      <c r="B797" s="49" t="s">
        <v>1217</v>
      </c>
      <c r="C797" s="415">
        <v>34</v>
      </c>
      <c r="D797" s="369">
        <f>+D796+C797</f>
        <v>101.73</v>
      </c>
      <c r="E797" s="50" t="s">
        <v>963</v>
      </c>
      <c r="F797" s="439"/>
    </row>
    <row r="798" spans="1:6">
      <c r="A798" s="91" t="str">
        <f>+B797</f>
        <v>Río Mulato</v>
      </c>
      <c r="B798" s="113" t="s">
        <v>676</v>
      </c>
      <c r="C798" s="421">
        <v>58</v>
      </c>
      <c r="D798" s="371">
        <f>+D797+C798</f>
        <v>159.73000000000002</v>
      </c>
      <c r="E798" s="114" t="s">
        <v>950</v>
      </c>
      <c r="F798" s="439"/>
    </row>
    <row r="799" spans="1:6">
      <c r="A799" s="91" t="str">
        <f>+B798</f>
        <v>Chita</v>
      </c>
      <c r="B799" s="113" t="s">
        <v>677</v>
      </c>
      <c r="C799" s="421">
        <v>22</v>
      </c>
      <c r="D799" s="371">
        <f>+D798+C799</f>
        <v>181.73000000000002</v>
      </c>
      <c r="E799" s="114" t="s">
        <v>963</v>
      </c>
      <c r="F799" s="439"/>
    </row>
    <row r="800" spans="1:6" ht="13.5" thickBot="1">
      <c r="A800" s="51" t="str">
        <f>+B799</f>
        <v>Colchani</v>
      </c>
      <c r="B800" s="52" t="s">
        <v>874</v>
      </c>
      <c r="C800" s="416">
        <v>22</v>
      </c>
      <c r="D800" s="370">
        <f>+D799+C800</f>
        <v>203.73000000000002</v>
      </c>
      <c r="E800" s="53" t="s">
        <v>950</v>
      </c>
      <c r="F800" s="439"/>
    </row>
    <row r="801" spans="1:6" ht="13.5" thickBot="1">
      <c r="A801" s="11"/>
      <c r="B801" s="8"/>
      <c r="F801" s="439"/>
    </row>
    <row r="802" spans="1:6" ht="16.5" thickBot="1">
      <c r="D802" s="570" t="s">
        <v>1219</v>
      </c>
      <c r="E802" s="571"/>
      <c r="F802" s="439"/>
    </row>
    <row r="803" spans="1:6" ht="15.75" thickBot="1">
      <c r="D803" s="62" t="s">
        <v>962</v>
      </c>
      <c r="E803" s="63" t="s">
        <v>285</v>
      </c>
      <c r="F803" s="439"/>
    </row>
    <row r="804" spans="1:6" ht="14.25">
      <c r="D804" s="383" t="s">
        <v>933</v>
      </c>
      <c r="E804" s="42">
        <f>C795</f>
        <v>12.73</v>
      </c>
      <c r="F804" s="439"/>
    </row>
    <row r="805" spans="1:6" ht="14.25">
      <c r="D805" s="384" t="s">
        <v>950</v>
      </c>
      <c r="E805" s="43">
        <f>C796+C798+C800</f>
        <v>135</v>
      </c>
      <c r="F805" s="439"/>
    </row>
    <row r="806" spans="1:6" ht="15" thickBot="1">
      <c r="D806" s="385" t="s">
        <v>963</v>
      </c>
      <c r="E806" s="44">
        <f>+C797+C799</f>
        <v>56</v>
      </c>
      <c r="F806" s="439"/>
    </row>
    <row r="807" spans="1:6" ht="17.25" thickBot="1">
      <c r="D807" s="381" t="s">
        <v>964</v>
      </c>
      <c r="E807" s="197">
        <f>+E806+E805+E804</f>
        <v>203.73</v>
      </c>
      <c r="F807" s="440">
        <f>E807</f>
        <v>203.73</v>
      </c>
    </row>
    <row r="818" spans="1:6" ht="13.5" customHeight="1" thickBot="1">
      <c r="A818" s="23"/>
      <c r="B818" s="23"/>
      <c r="C818" s="411"/>
      <c r="D818" s="23"/>
      <c r="E818" s="23"/>
      <c r="F818" s="439"/>
    </row>
    <row r="819" spans="1:6" ht="18.75" thickBot="1">
      <c r="A819" s="567" t="s">
        <v>1331</v>
      </c>
      <c r="B819" s="568"/>
      <c r="C819" s="568"/>
      <c r="D819" s="568"/>
      <c r="E819" s="569"/>
      <c r="F819" s="439"/>
    </row>
    <row r="820" spans="1:6" ht="13.5" thickBot="1">
      <c r="A820" s="15" t="s">
        <v>927</v>
      </c>
      <c r="B820" s="16" t="s">
        <v>928</v>
      </c>
      <c r="C820" s="418" t="s">
        <v>929</v>
      </c>
      <c r="D820" s="16" t="s">
        <v>930</v>
      </c>
      <c r="E820" s="17" t="s">
        <v>854</v>
      </c>
      <c r="F820" s="439"/>
    </row>
    <row r="821" spans="1:6">
      <c r="A821" s="45" t="s">
        <v>939</v>
      </c>
      <c r="B821" s="46" t="s">
        <v>1332</v>
      </c>
      <c r="C821" s="414">
        <v>45</v>
      </c>
      <c r="D821" s="368">
        <f>+C821</f>
        <v>45</v>
      </c>
      <c r="E821" s="47" t="s">
        <v>950</v>
      </c>
      <c r="F821" s="439"/>
    </row>
    <row r="822" spans="1:6">
      <c r="A822" s="48" t="s">
        <v>1332</v>
      </c>
      <c r="B822" s="49" t="s">
        <v>1333</v>
      </c>
      <c r="C822" s="415">
        <v>41</v>
      </c>
      <c r="D822" s="369">
        <f>+D821+C822</f>
        <v>86</v>
      </c>
      <c r="E822" s="50" t="s">
        <v>950</v>
      </c>
      <c r="F822" s="439"/>
    </row>
    <row r="823" spans="1:6">
      <c r="A823" s="48" t="s">
        <v>1333</v>
      </c>
      <c r="B823" s="49" t="s">
        <v>986</v>
      </c>
      <c r="C823" s="415">
        <v>79</v>
      </c>
      <c r="D823" s="369">
        <f>+D822+C823</f>
        <v>165</v>
      </c>
      <c r="E823" s="50" t="s">
        <v>950</v>
      </c>
      <c r="F823" s="439"/>
    </row>
    <row r="824" spans="1:6" ht="13.5" thickBot="1">
      <c r="A824" s="51" t="s">
        <v>986</v>
      </c>
      <c r="B824" s="67" t="s">
        <v>1334</v>
      </c>
      <c r="C824" s="416">
        <v>4</v>
      </c>
      <c r="D824" s="370">
        <f>+D823+C824</f>
        <v>169</v>
      </c>
      <c r="E824" s="93" t="s">
        <v>933</v>
      </c>
      <c r="F824" s="439"/>
    </row>
    <row r="825" spans="1:6" ht="13.5" thickBot="1">
      <c r="F825" s="439"/>
    </row>
    <row r="826" spans="1:6" ht="16.5" thickBot="1">
      <c r="D826" s="570" t="s">
        <v>1335</v>
      </c>
      <c r="E826" s="571"/>
      <c r="F826" s="439"/>
    </row>
    <row r="827" spans="1:6" ht="15.75" thickBot="1">
      <c r="D827" s="62" t="s">
        <v>962</v>
      </c>
      <c r="E827" s="63" t="s">
        <v>285</v>
      </c>
      <c r="F827" s="439"/>
    </row>
    <row r="828" spans="1:6" ht="14.25">
      <c r="D828" s="383" t="s">
        <v>933</v>
      </c>
      <c r="E828" s="42">
        <f>C824</f>
        <v>4</v>
      </c>
      <c r="F828" s="439"/>
    </row>
    <row r="829" spans="1:6" ht="14.25">
      <c r="D829" s="384" t="s">
        <v>950</v>
      </c>
      <c r="E829" s="44">
        <f>C821+C822+C823</f>
        <v>165</v>
      </c>
      <c r="F829" s="439"/>
    </row>
    <row r="830" spans="1:6" ht="15" thickBot="1">
      <c r="D830" s="385" t="s">
        <v>963</v>
      </c>
      <c r="E830" s="44">
        <v>0</v>
      </c>
      <c r="F830" s="439"/>
    </row>
    <row r="831" spans="1:6" ht="17.25" thickBot="1">
      <c r="D831" s="381" t="s">
        <v>964</v>
      </c>
      <c r="E831" s="197">
        <f>+E830+E829+E828</f>
        <v>169</v>
      </c>
      <c r="F831" s="440">
        <f>+E831</f>
        <v>169</v>
      </c>
    </row>
    <row r="832" spans="1:6">
      <c r="D832" s="382"/>
      <c r="E832" s="9"/>
      <c r="F832" s="439"/>
    </row>
    <row r="833" spans="1:8">
      <c r="D833" s="382"/>
      <c r="E833" s="9"/>
      <c r="F833" s="439"/>
    </row>
    <row r="834" spans="1:8">
      <c r="D834" s="382"/>
      <c r="E834" s="9"/>
      <c r="F834" s="439"/>
    </row>
    <row r="835" spans="1:8">
      <c r="D835" s="382"/>
      <c r="E835" s="9"/>
      <c r="F835" s="439"/>
    </row>
    <row r="836" spans="1:8">
      <c r="D836" s="382"/>
      <c r="E836" s="9"/>
      <c r="F836" s="439"/>
    </row>
    <row r="837" spans="1:8">
      <c r="D837" s="382"/>
      <c r="E837" s="9"/>
      <c r="F837" s="439"/>
    </row>
    <row r="838" spans="1:8">
      <c r="D838" s="382"/>
      <c r="E838" s="9"/>
      <c r="F838" s="439"/>
    </row>
    <row r="839" spans="1:8">
      <c r="D839" s="382"/>
      <c r="E839" s="9"/>
      <c r="F839" s="439"/>
    </row>
    <row r="841" spans="1:8" ht="13.5" customHeight="1" thickBot="1">
      <c r="A841" s="23"/>
      <c r="B841" s="23"/>
      <c r="C841" s="411"/>
      <c r="D841" s="23"/>
      <c r="E841" s="23"/>
      <c r="F841" s="439"/>
    </row>
    <row r="842" spans="1:8" ht="18.75" thickBot="1">
      <c r="A842" s="567" t="s">
        <v>797</v>
      </c>
      <c r="B842" s="568"/>
      <c r="C842" s="568"/>
      <c r="D842" s="568"/>
      <c r="E842" s="569"/>
      <c r="F842" s="439"/>
    </row>
    <row r="843" spans="1:8" ht="13.5" thickBot="1">
      <c r="A843" s="15" t="s">
        <v>927</v>
      </c>
      <c r="B843" s="16" t="s">
        <v>928</v>
      </c>
      <c r="C843" s="418" t="s">
        <v>929</v>
      </c>
      <c r="D843" s="16" t="s">
        <v>930</v>
      </c>
      <c r="E843" s="17" t="s">
        <v>854</v>
      </c>
      <c r="F843" s="441"/>
      <c r="G843" s="8"/>
      <c r="H843" s="168"/>
    </row>
    <row r="844" spans="1:8">
      <c r="A844" s="45" t="s">
        <v>840</v>
      </c>
      <c r="B844" s="46" t="s">
        <v>838</v>
      </c>
      <c r="C844" s="422">
        <f>'..'!H617</f>
        <v>12.31</v>
      </c>
      <c r="D844" s="373">
        <f>C844</f>
        <v>12.31</v>
      </c>
      <c r="E844" s="47" t="s">
        <v>950</v>
      </c>
      <c r="F844" s="441"/>
      <c r="G844" s="8"/>
      <c r="H844" s="168"/>
    </row>
    <row r="845" spans="1:8">
      <c r="A845" s="48" t="str">
        <f>B844</f>
        <v>San Alberto</v>
      </c>
      <c r="B845" s="49" t="s">
        <v>839</v>
      </c>
      <c r="C845" s="136">
        <f>'..'!H618</f>
        <v>36.96</v>
      </c>
      <c r="D845" s="374">
        <f>C845+D844</f>
        <v>49.27</v>
      </c>
      <c r="E845" s="50" t="s">
        <v>950</v>
      </c>
      <c r="F845" s="441"/>
      <c r="G845" s="8"/>
      <c r="H845" s="168"/>
    </row>
    <row r="846" spans="1:8">
      <c r="A846" s="48" t="str">
        <f>B845</f>
        <v>Campo Largo</v>
      </c>
      <c r="B846" s="49" t="s">
        <v>772</v>
      </c>
      <c r="C846" s="136">
        <f>SUM('..'!H619:H621)</f>
        <v>57.939999999999991</v>
      </c>
      <c r="D846" s="374">
        <f>C846+D845</f>
        <v>107.21</v>
      </c>
      <c r="E846" s="50" t="s">
        <v>963</v>
      </c>
      <c r="F846" s="441"/>
      <c r="G846" s="8"/>
      <c r="H846" s="168"/>
    </row>
    <row r="847" spans="1:8" ht="13.5" thickBot="1">
      <c r="A847" s="51" t="s">
        <v>772</v>
      </c>
      <c r="B847" s="52" t="s">
        <v>846</v>
      </c>
      <c r="C847" s="423">
        <v>62</v>
      </c>
      <c r="D847" s="375">
        <f>C847+D846</f>
        <v>169.20999999999998</v>
      </c>
      <c r="E847" s="53" t="s">
        <v>950</v>
      </c>
      <c r="F847" s="440"/>
      <c r="H847" s="169"/>
    </row>
    <row r="848" spans="1:8" ht="13.5" thickBot="1">
      <c r="F848" s="439"/>
    </row>
    <row r="849" spans="1:6" ht="16.5" thickBot="1">
      <c r="D849" s="570" t="s">
        <v>831</v>
      </c>
      <c r="E849" s="571"/>
      <c r="F849" s="439"/>
    </row>
    <row r="850" spans="1:6" ht="15.75" thickBot="1">
      <c r="D850" s="62" t="s">
        <v>962</v>
      </c>
      <c r="E850" s="63" t="s">
        <v>285</v>
      </c>
      <c r="F850" s="439"/>
    </row>
    <row r="851" spans="1:6" ht="14.25">
      <c r="D851" s="383" t="s">
        <v>933</v>
      </c>
      <c r="E851" s="42">
        <v>0</v>
      </c>
      <c r="F851" s="439"/>
    </row>
    <row r="852" spans="1:6" ht="14.25">
      <c r="D852" s="384" t="s">
        <v>950</v>
      </c>
      <c r="E852" s="44">
        <f>C844+C845+C847</f>
        <v>111.27000000000001</v>
      </c>
      <c r="F852" s="439"/>
    </row>
    <row r="853" spans="1:6" ht="15" thickBot="1">
      <c r="D853" s="385" t="s">
        <v>963</v>
      </c>
      <c r="E853" s="44">
        <f>C846</f>
        <v>57.939999999999991</v>
      </c>
      <c r="F853" s="439"/>
    </row>
    <row r="854" spans="1:6" ht="17.25" thickBot="1">
      <c r="D854" s="381" t="s">
        <v>964</v>
      </c>
      <c r="E854" s="197">
        <f>+E853+E852+E851</f>
        <v>169.21</v>
      </c>
      <c r="F854" s="439">
        <v>169</v>
      </c>
    </row>
    <row r="855" spans="1:6">
      <c r="D855" s="382"/>
      <c r="E855" s="9"/>
      <c r="F855" s="439"/>
    </row>
    <row r="856" spans="1:6">
      <c r="D856" s="382"/>
      <c r="E856" s="9"/>
      <c r="F856" s="439"/>
    </row>
    <row r="857" spans="1:6">
      <c r="D857" s="382"/>
      <c r="E857" s="9"/>
      <c r="F857" s="439"/>
    </row>
    <row r="858" spans="1:6">
      <c r="D858" s="382"/>
      <c r="E858" s="9"/>
      <c r="F858" s="439"/>
    </row>
    <row r="859" spans="1:6">
      <c r="D859" s="382"/>
      <c r="E859" s="9"/>
      <c r="F859" s="439"/>
    </row>
    <row r="860" spans="1:6">
      <c r="D860" s="382"/>
      <c r="E860" s="9"/>
      <c r="F860" s="439"/>
    </row>
    <row r="861" spans="1:6">
      <c r="D861" s="382"/>
      <c r="E861" s="9"/>
      <c r="F861" s="439"/>
    </row>
    <row r="862" spans="1:6" ht="37.5" customHeight="1" thickBot="1">
      <c r="D862" s="382"/>
      <c r="E862" s="9"/>
      <c r="F862" s="439"/>
    </row>
    <row r="863" spans="1:6" ht="18.75" thickBot="1">
      <c r="A863" s="567" t="s">
        <v>798</v>
      </c>
      <c r="B863" s="568"/>
      <c r="C863" s="568"/>
      <c r="D863" s="568"/>
      <c r="E863" s="569"/>
      <c r="F863" s="439"/>
    </row>
    <row r="864" spans="1:6" ht="13.5" thickBot="1">
      <c r="A864" s="15" t="s">
        <v>927</v>
      </c>
      <c r="B864" s="16" t="s">
        <v>928</v>
      </c>
      <c r="C864" s="418" t="s">
        <v>929</v>
      </c>
      <c r="D864" s="16" t="s">
        <v>930</v>
      </c>
      <c r="E864" s="17" t="s">
        <v>854</v>
      </c>
      <c r="F864" s="439"/>
    </row>
    <row r="865" spans="1:6" ht="13.5" thickBot="1">
      <c r="A865" s="18" t="s">
        <v>799</v>
      </c>
      <c r="B865" s="19" t="s">
        <v>800</v>
      </c>
      <c r="C865" s="419">
        <v>190</v>
      </c>
      <c r="D865" s="372">
        <f>C865</f>
        <v>190</v>
      </c>
      <c r="E865" s="20" t="s">
        <v>963</v>
      </c>
      <c r="F865" s="439"/>
    </row>
    <row r="866" spans="1:6" ht="13.5" thickBot="1">
      <c r="A866" s="11"/>
      <c r="B866" s="8"/>
      <c r="F866" s="439"/>
    </row>
    <row r="867" spans="1:6" ht="16.5" thickBot="1">
      <c r="D867" s="570" t="s">
        <v>829</v>
      </c>
      <c r="E867" s="571"/>
      <c r="F867" s="439"/>
    </row>
    <row r="868" spans="1:6" ht="15.75" thickBot="1">
      <c r="D868" s="62" t="s">
        <v>962</v>
      </c>
      <c r="E868" s="63" t="s">
        <v>285</v>
      </c>
      <c r="F868" s="439"/>
    </row>
    <row r="869" spans="1:6" ht="14.25">
      <c r="D869" s="383" t="s">
        <v>933</v>
      </c>
      <c r="E869" s="42">
        <v>0</v>
      </c>
      <c r="F869" s="439"/>
    </row>
    <row r="870" spans="1:6" ht="14.25">
      <c r="D870" s="384" t="s">
        <v>950</v>
      </c>
      <c r="E870" s="43">
        <v>0</v>
      </c>
      <c r="F870" s="439"/>
    </row>
    <row r="871" spans="1:6" ht="15" thickBot="1">
      <c r="D871" s="385" t="s">
        <v>963</v>
      </c>
      <c r="E871" s="44">
        <f>C865</f>
        <v>190</v>
      </c>
      <c r="F871" s="439"/>
    </row>
    <row r="872" spans="1:6" ht="17.25" thickBot="1">
      <c r="D872" s="381" t="s">
        <v>964</v>
      </c>
      <c r="E872" s="197">
        <f>+E871+E870+E869</f>
        <v>190</v>
      </c>
      <c r="F872" s="439">
        <v>190</v>
      </c>
    </row>
    <row r="882" spans="1:6">
      <c r="E882" s="29"/>
      <c r="F882" s="439"/>
    </row>
    <row r="883" spans="1:6" ht="13.5" thickBot="1">
      <c r="F883" s="439"/>
    </row>
    <row r="884" spans="1:6" ht="18.75" thickBot="1">
      <c r="A884" s="567" t="s">
        <v>801</v>
      </c>
      <c r="B884" s="568"/>
      <c r="C884" s="568"/>
      <c r="D884" s="568"/>
      <c r="E884" s="569"/>
      <c r="F884" s="439"/>
    </row>
    <row r="885" spans="1:6" ht="13.5" thickBot="1">
      <c r="A885" s="15" t="s">
        <v>927</v>
      </c>
      <c r="B885" s="16" t="s">
        <v>928</v>
      </c>
      <c r="C885" s="418" t="s">
        <v>929</v>
      </c>
      <c r="D885" s="16" t="s">
        <v>930</v>
      </c>
      <c r="E885" s="17" t="s">
        <v>854</v>
      </c>
      <c r="F885" s="439"/>
    </row>
    <row r="886" spans="1:6">
      <c r="A886" s="182" t="s">
        <v>1073</v>
      </c>
      <c r="B886" s="113" t="s">
        <v>775</v>
      </c>
      <c r="C886" s="373">
        <v>15</v>
      </c>
      <c r="D886" s="373">
        <v>15</v>
      </c>
      <c r="E886" s="47" t="s">
        <v>963</v>
      </c>
      <c r="F886" s="439"/>
    </row>
    <row r="887" spans="1:6">
      <c r="A887" s="91" t="s">
        <v>775</v>
      </c>
      <c r="B887" s="113" t="s">
        <v>776</v>
      </c>
      <c r="C887" s="374">
        <v>15</v>
      </c>
      <c r="D887" s="374">
        <f>C887+D886</f>
        <v>30</v>
      </c>
      <c r="E887" s="50" t="s">
        <v>963</v>
      </c>
      <c r="F887" s="439"/>
    </row>
    <row r="888" spans="1:6">
      <c r="A888" s="91" t="s">
        <v>776</v>
      </c>
      <c r="B888" s="113" t="s">
        <v>1055</v>
      </c>
      <c r="C888" s="374">
        <v>12</v>
      </c>
      <c r="D888" s="374">
        <f>C888+D887</f>
        <v>42</v>
      </c>
      <c r="E888" s="50" t="s">
        <v>950</v>
      </c>
      <c r="F888" s="439"/>
    </row>
    <row r="889" spans="1:6">
      <c r="A889" s="91" t="s">
        <v>1055</v>
      </c>
      <c r="B889" s="113" t="s">
        <v>777</v>
      </c>
      <c r="C889" s="374">
        <v>6</v>
      </c>
      <c r="D889" s="374">
        <f>C889+D888</f>
        <v>48</v>
      </c>
      <c r="E889" s="50" t="s">
        <v>950</v>
      </c>
      <c r="F889" s="439"/>
    </row>
    <row r="890" spans="1:6">
      <c r="A890" s="91" t="s">
        <v>777</v>
      </c>
      <c r="B890" s="113" t="s">
        <v>778</v>
      </c>
      <c r="C890" s="374">
        <v>26</v>
      </c>
      <c r="D890" s="374">
        <f>C890+D889</f>
        <v>74</v>
      </c>
      <c r="E890" s="50" t="s">
        <v>950</v>
      </c>
      <c r="F890" s="439"/>
    </row>
    <row r="891" spans="1:6" ht="13.5" thickBot="1">
      <c r="A891" s="51" t="s">
        <v>778</v>
      </c>
      <c r="B891" s="52" t="s">
        <v>779</v>
      </c>
      <c r="C891" s="375">
        <v>48</v>
      </c>
      <c r="D891" s="375">
        <f>C891+D890</f>
        <v>122</v>
      </c>
      <c r="E891" s="53" t="s">
        <v>933</v>
      </c>
      <c r="F891" s="439"/>
    </row>
    <row r="892" spans="1:6" ht="13.5" thickBot="1">
      <c r="F892" s="439"/>
    </row>
    <row r="893" spans="1:6" ht="16.5" thickBot="1">
      <c r="D893" s="570" t="s">
        <v>828</v>
      </c>
      <c r="E893" s="571"/>
      <c r="F893" s="439"/>
    </row>
    <row r="894" spans="1:6" ht="15.75" thickBot="1">
      <c r="D894" s="62" t="s">
        <v>962</v>
      </c>
      <c r="E894" s="63" t="s">
        <v>285</v>
      </c>
      <c r="F894" s="439"/>
    </row>
    <row r="895" spans="1:6" ht="14.25">
      <c r="D895" s="383" t="s">
        <v>933</v>
      </c>
      <c r="E895" s="42">
        <f>C891</f>
        <v>48</v>
      </c>
      <c r="F895" s="439"/>
    </row>
    <row r="896" spans="1:6" ht="14.25">
      <c r="D896" s="384" t="s">
        <v>950</v>
      </c>
      <c r="E896" s="44">
        <f>C888+C889+C890</f>
        <v>44</v>
      </c>
      <c r="F896" s="439"/>
    </row>
    <row r="897" spans="1:6" ht="15" thickBot="1">
      <c r="D897" s="385" t="s">
        <v>963</v>
      </c>
      <c r="E897" s="44">
        <f>C886+C887</f>
        <v>30</v>
      </c>
      <c r="F897" s="439"/>
    </row>
    <row r="898" spans="1:6" ht="17.25" thickBot="1">
      <c r="D898" s="381" t="s">
        <v>964</v>
      </c>
      <c r="E898" s="197">
        <f>+E897+E896+E895</f>
        <v>122</v>
      </c>
      <c r="F898" s="439">
        <v>122</v>
      </c>
    </row>
    <row r="903" spans="1:6" ht="58.5" customHeight="1" thickBot="1">
      <c r="F903" s="439"/>
    </row>
    <row r="904" spans="1:6" ht="18.75" thickBot="1">
      <c r="A904" s="567" t="s">
        <v>802</v>
      </c>
      <c r="B904" s="568"/>
      <c r="C904" s="568"/>
      <c r="D904" s="568"/>
      <c r="E904" s="569"/>
      <c r="F904" s="439"/>
    </row>
    <row r="905" spans="1:6" ht="13.5" thickBot="1">
      <c r="A905" s="15" t="s">
        <v>927</v>
      </c>
      <c r="B905" s="16" t="s">
        <v>928</v>
      </c>
      <c r="C905" s="418" t="s">
        <v>929</v>
      </c>
      <c r="D905" s="16" t="s">
        <v>930</v>
      </c>
      <c r="E905" s="17" t="s">
        <v>854</v>
      </c>
      <c r="F905" s="439"/>
    </row>
    <row r="906" spans="1:6">
      <c r="A906" s="182" t="s">
        <v>780</v>
      </c>
      <c r="B906" s="167" t="s">
        <v>781</v>
      </c>
      <c r="C906" s="373">
        <f>'..'!H633</f>
        <v>40</v>
      </c>
      <c r="D906" s="368">
        <f>+C906</f>
        <v>40</v>
      </c>
      <c r="E906" s="47" t="s">
        <v>933</v>
      </c>
      <c r="F906" s="439"/>
    </row>
    <row r="907" spans="1:6">
      <c r="A907" s="91" t="s">
        <v>781</v>
      </c>
      <c r="B907" s="113" t="s">
        <v>782</v>
      </c>
      <c r="C907" s="374">
        <f>'..'!H634</f>
        <v>78</v>
      </c>
      <c r="D907" s="369">
        <f>+D906+C907</f>
        <v>118</v>
      </c>
      <c r="E907" s="50" t="s">
        <v>963</v>
      </c>
      <c r="F907" s="439"/>
    </row>
    <row r="908" spans="1:6" ht="13.5" thickBot="1">
      <c r="A908" s="51" t="s">
        <v>782</v>
      </c>
      <c r="B908" s="52" t="s">
        <v>1031</v>
      </c>
      <c r="C908" s="375">
        <f>'..'!H635</f>
        <v>106</v>
      </c>
      <c r="D908" s="370">
        <f>+D907+C908</f>
        <v>224</v>
      </c>
      <c r="E908" s="53" t="s">
        <v>963</v>
      </c>
      <c r="F908" s="439"/>
    </row>
    <row r="909" spans="1:6" ht="13.5" thickBot="1">
      <c r="A909" s="11"/>
      <c r="B909" s="8"/>
      <c r="F909" s="439"/>
    </row>
    <row r="910" spans="1:6" ht="16.5" thickBot="1">
      <c r="D910" s="570" t="s">
        <v>832</v>
      </c>
      <c r="E910" s="571"/>
      <c r="F910" s="439"/>
    </row>
    <row r="911" spans="1:6" ht="15.75" thickBot="1">
      <c r="D911" s="62" t="s">
        <v>962</v>
      </c>
      <c r="E911" s="63" t="s">
        <v>285</v>
      </c>
      <c r="F911" s="439"/>
    </row>
    <row r="912" spans="1:6" ht="14.25">
      <c r="D912" s="383" t="s">
        <v>933</v>
      </c>
      <c r="E912" s="42">
        <f>D906</f>
        <v>40</v>
      </c>
      <c r="F912" s="439"/>
    </row>
    <row r="913" spans="1:6" ht="14.25">
      <c r="D913" s="384" t="s">
        <v>950</v>
      </c>
      <c r="E913" s="43">
        <v>0</v>
      </c>
      <c r="F913" s="439"/>
    </row>
    <row r="914" spans="1:6" ht="15" thickBot="1">
      <c r="D914" s="385" t="s">
        <v>963</v>
      </c>
      <c r="E914" s="44">
        <f>C907+C908</f>
        <v>184</v>
      </c>
      <c r="F914" s="439"/>
    </row>
    <row r="915" spans="1:6" ht="17.25" thickBot="1">
      <c r="D915" s="381" t="s">
        <v>964</v>
      </c>
      <c r="E915" s="197">
        <f>+E914+E913+E912</f>
        <v>224</v>
      </c>
      <c r="F915" s="439">
        <v>224</v>
      </c>
    </row>
    <row r="925" spans="1:6" ht="60" customHeight="1" thickBot="1">
      <c r="F925" s="439"/>
    </row>
    <row r="926" spans="1:6" ht="18.75" thickBot="1">
      <c r="A926" s="567" t="s">
        <v>803</v>
      </c>
      <c r="B926" s="568"/>
      <c r="C926" s="568"/>
      <c r="D926" s="568"/>
      <c r="E926" s="569"/>
      <c r="F926" s="439"/>
    </row>
    <row r="927" spans="1:6" ht="13.5" thickBot="1">
      <c r="A927" s="15" t="s">
        <v>927</v>
      </c>
      <c r="B927" s="16" t="s">
        <v>928</v>
      </c>
      <c r="C927" s="418" t="s">
        <v>929</v>
      </c>
      <c r="D927" s="16" t="s">
        <v>930</v>
      </c>
      <c r="E927" s="17" t="s">
        <v>854</v>
      </c>
      <c r="F927" s="439"/>
    </row>
    <row r="928" spans="1:6" ht="13.5" thickBot="1">
      <c r="A928" s="18" t="s">
        <v>783</v>
      </c>
      <c r="B928" s="19" t="s">
        <v>775</v>
      </c>
      <c r="C928" s="424">
        <f>'..'!H637</f>
        <v>38</v>
      </c>
      <c r="D928" s="372">
        <f>C928</f>
        <v>38</v>
      </c>
      <c r="E928" s="20" t="s">
        <v>963</v>
      </c>
      <c r="F928" s="439"/>
    </row>
    <row r="929" spans="1:6" ht="13.5" thickBot="1">
      <c r="A929" s="11"/>
      <c r="B929" s="8"/>
      <c r="F929" s="439"/>
    </row>
    <row r="930" spans="1:6" ht="16.5" thickBot="1">
      <c r="D930" s="570" t="s">
        <v>833</v>
      </c>
      <c r="E930" s="571"/>
      <c r="F930" s="439"/>
    </row>
    <row r="931" spans="1:6" ht="15.75" thickBot="1">
      <c r="D931" s="62" t="s">
        <v>962</v>
      </c>
      <c r="E931" s="63" t="s">
        <v>285</v>
      </c>
      <c r="F931" s="439"/>
    </row>
    <row r="932" spans="1:6" ht="14.25">
      <c r="D932" s="383" t="s">
        <v>933</v>
      </c>
      <c r="E932" s="42">
        <v>0</v>
      </c>
      <c r="F932" s="439"/>
    </row>
    <row r="933" spans="1:6" ht="14.25">
      <c r="D933" s="384" t="s">
        <v>950</v>
      </c>
      <c r="E933" s="43">
        <v>0</v>
      </c>
      <c r="F933" s="439"/>
    </row>
    <row r="934" spans="1:6" ht="15" thickBot="1">
      <c r="D934" s="385" t="s">
        <v>963</v>
      </c>
      <c r="E934" s="44">
        <f>D928</f>
        <v>38</v>
      </c>
      <c r="F934" s="439"/>
    </row>
    <row r="935" spans="1:6" ht="17.25" thickBot="1">
      <c r="D935" s="381" t="s">
        <v>964</v>
      </c>
      <c r="E935" s="197">
        <f>+E934+E933+E932</f>
        <v>38</v>
      </c>
      <c r="F935" s="439">
        <v>38</v>
      </c>
    </row>
    <row r="938" spans="1:6">
      <c r="E938" s="29"/>
      <c r="F938" s="439"/>
    </row>
    <row r="939" spans="1:6">
      <c r="E939" s="29"/>
      <c r="F939" s="439"/>
    </row>
    <row r="940" spans="1:6">
      <c r="E940" s="29"/>
      <c r="F940" s="439"/>
    </row>
    <row r="941" spans="1:6">
      <c r="E941" s="29"/>
      <c r="F941" s="439"/>
    </row>
    <row r="942" spans="1:6">
      <c r="E942" s="29"/>
      <c r="F942" s="439"/>
    </row>
    <row r="943" spans="1:6" ht="13.5" thickBot="1">
      <c r="F943" s="439"/>
    </row>
    <row r="944" spans="1:6" ht="18.75" thickBot="1">
      <c r="A944" s="567" t="s">
        <v>804</v>
      </c>
      <c r="B944" s="568"/>
      <c r="C944" s="568"/>
      <c r="D944" s="568"/>
      <c r="E944" s="569"/>
      <c r="F944" s="439"/>
    </row>
    <row r="945" spans="1:6" ht="13.5" thickBot="1">
      <c r="A945" s="15" t="s">
        <v>927</v>
      </c>
      <c r="B945" s="16" t="s">
        <v>928</v>
      </c>
      <c r="C945" s="418" t="s">
        <v>929</v>
      </c>
      <c r="D945" s="16" t="s">
        <v>930</v>
      </c>
      <c r="E945" s="17" t="s">
        <v>854</v>
      </c>
      <c r="F945" s="439"/>
    </row>
    <row r="946" spans="1:6" ht="13.5" thickBot="1">
      <c r="A946" s="18" t="s">
        <v>784</v>
      </c>
      <c r="B946" s="19" t="s">
        <v>1055</v>
      </c>
      <c r="C946" s="424">
        <f>'..'!G639</f>
        <v>74</v>
      </c>
      <c r="D946" s="390">
        <f>C946</f>
        <v>74</v>
      </c>
      <c r="E946" s="20" t="s">
        <v>963</v>
      </c>
      <c r="F946" s="439"/>
    </row>
    <row r="947" spans="1:6" ht="13.5" thickBot="1">
      <c r="A947" s="11"/>
      <c r="B947" s="8"/>
      <c r="F947" s="439"/>
    </row>
    <row r="948" spans="1:6" ht="16.5" thickBot="1">
      <c r="D948" s="570" t="s">
        <v>834</v>
      </c>
      <c r="E948" s="571"/>
      <c r="F948" s="439"/>
    </row>
    <row r="949" spans="1:6" ht="15.75" thickBot="1">
      <c r="D949" s="62" t="s">
        <v>962</v>
      </c>
      <c r="E949" s="63" t="s">
        <v>285</v>
      </c>
      <c r="F949" s="439"/>
    </row>
    <row r="950" spans="1:6" ht="14.25">
      <c r="D950" s="383" t="s">
        <v>933</v>
      </c>
      <c r="E950" s="42">
        <v>0</v>
      </c>
      <c r="F950" s="439"/>
    </row>
    <row r="951" spans="1:6" ht="14.25">
      <c r="D951" s="384" t="s">
        <v>950</v>
      </c>
      <c r="E951" s="43">
        <v>0</v>
      </c>
      <c r="F951" s="439"/>
    </row>
    <row r="952" spans="1:6" ht="15" thickBot="1">
      <c r="D952" s="385" t="s">
        <v>963</v>
      </c>
      <c r="E952" s="44">
        <f>D946</f>
        <v>74</v>
      </c>
      <c r="F952" s="439"/>
    </row>
    <row r="953" spans="1:6" ht="17.25" thickBot="1">
      <c r="D953" s="381" t="s">
        <v>964</v>
      </c>
      <c r="E953" s="197">
        <f>+E952+E951+E950</f>
        <v>74</v>
      </c>
      <c r="F953" s="440">
        <f>E953</f>
        <v>74</v>
      </c>
    </row>
    <row r="958" spans="1:6" ht="31.5" customHeight="1" thickBot="1">
      <c r="F958" s="439"/>
    </row>
    <row r="959" spans="1:6" ht="18.75" thickBot="1">
      <c r="A959" s="567" t="s">
        <v>805</v>
      </c>
      <c r="B959" s="568"/>
      <c r="C959" s="568"/>
      <c r="D959" s="568"/>
      <c r="E959" s="569"/>
      <c r="F959" s="439"/>
    </row>
    <row r="960" spans="1:6" ht="13.5" thickBot="1">
      <c r="A960" s="15" t="s">
        <v>927</v>
      </c>
      <c r="B960" s="16" t="s">
        <v>928</v>
      </c>
      <c r="C960" s="418" t="s">
        <v>929</v>
      </c>
      <c r="D960" s="16" t="s">
        <v>930</v>
      </c>
      <c r="E960" s="17" t="s">
        <v>854</v>
      </c>
      <c r="F960" s="439"/>
    </row>
    <row r="961" spans="1:7">
      <c r="A961" s="190" t="s">
        <v>785</v>
      </c>
      <c r="B961" s="191" t="s">
        <v>1137</v>
      </c>
      <c r="C961" s="425">
        <v>30</v>
      </c>
      <c r="D961" s="184">
        <f>C961</f>
        <v>30</v>
      </c>
      <c r="E961" s="187" t="s">
        <v>950</v>
      </c>
      <c r="F961" s="439"/>
    </row>
    <row r="962" spans="1:7">
      <c r="A962" s="192" t="str">
        <f>B961</f>
        <v>San Rafael</v>
      </c>
      <c r="B962" s="193" t="s">
        <v>841</v>
      </c>
      <c r="C962" s="426">
        <v>44</v>
      </c>
      <c r="D962" s="185">
        <f>D961+C962</f>
        <v>74</v>
      </c>
      <c r="E962" s="188" t="s">
        <v>963</v>
      </c>
      <c r="F962" s="439"/>
    </row>
    <row r="963" spans="1:7">
      <c r="A963" s="192" t="str">
        <f>B962</f>
        <v>San Lorenzo</v>
      </c>
      <c r="B963" s="193" t="s">
        <v>842</v>
      </c>
      <c r="C963" s="426">
        <v>27</v>
      </c>
      <c r="D963" s="185">
        <f>D962+C963</f>
        <v>101</v>
      </c>
      <c r="E963" s="188" t="s">
        <v>950</v>
      </c>
      <c r="F963" s="439"/>
    </row>
    <row r="964" spans="1:7">
      <c r="A964" s="192" t="str">
        <f>B963</f>
        <v>Salinas</v>
      </c>
      <c r="B964" s="193" t="s">
        <v>843</v>
      </c>
      <c r="C964" s="426">
        <v>58</v>
      </c>
      <c r="D964" s="185">
        <f>D963+C964</f>
        <v>159</v>
      </c>
      <c r="E964" s="188" t="s">
        <v>950</v>
      </c>
      <c r="F964" s="439"/>
    </row>
    <row r="965" spans="1:7" ht="13.5" thickBot="1">
      <c r="A965" s="194" t="str">
        <f>B964</f>
        <v>San Juan de Lomerio</v>
      </c>
      <c r="B965" s="195" t="s">
        <v>1136</v>
      </c>
      <c r="C965" s="427">
        <v>78</v>
      </c>
      <c r="D965" s="186">
        <f>D964+C965</f>
        <v>237</v>
      </c>
      <c r="E965" s="189" t="s">
        <v>950</v>
      </c>
      <c r="F965" s="439"/>
    </row>
    <row r="966" spans="1:7" ht="13.5" thickBot="1">
      <c r="A966" s="11"/>
      <c r="B966" s="8"/>
      <c r="F966" s="439"/>
    </row>
    <row r="967" spans="1:7" ht="16.5" thickBot="1">
      <c r="D967" s="570" t="s">
        <v>836</v>
      </c>
      <c r="E967" s="571"/>
      <c r="F967" s="439"/>
    </row>
    <row r="968" spans="1:7" ht="15.75" thickBot="1">
      <c r="D968" s="62" t="s">
        <v>962</v>
      </c>
      <c r="E968" s="63" t="s">
        <v>285</v>
      </c>
      <c r="F968" s="439"/>
    </row>
    <row r="969" spans="1:7" ht="14.25">
      <c r="D969" s="383" t="s">
        <v>933</v>
      </c>
      <c r="E969" s="42">
        <v>0</v>
      </c>
      <c r="F969" s="439"/>
    </row>
    <row r="970" spans="1:7" ht="14.25">
      <c r="D970" s="384" t="s">
        <v>950</v>
      </c>
      <c r="E970" s="43">
        <f>C961+C965+C963+C964</f>
        <v>193</v>
      </c>
      <c r="F970" s="439"/>
    </row>
    <row r="971" spans="1:7" ht="15" thickBot="1">
      <c r="D971" s="385" t="s">
        <v>963</v>
      </c>
      <c r="E971" s="44">
        <f>C962</f>
        <v>44</v>
      </c>
      <c r="F971" s="439"/>
    </row>
    <row r="972" spans="1:7" ht="17.25" thickBot="1">
      <c r="D972" s="381" t="s">
        <v>964</v>
      </c>
      <c r="E972" s="197">
        <f>SUM(E969:E971)</f>
        <v>237</v>
      </c>
      <c r="F972" s="440">
        <f>E972</f>
        <v>237</v>
      </c>
    </row>
    <row r="974" spans="1:7">
      <c r="F974" s="439"/>
      <c r="G974" s="74"/>
    </row>
    <row r="979" spans="1:9" ht="35.25" customHeight="1" thickBot="1">
      <c r="F979" s="439"/>
    </row>
    <row r="980" spans="1:9" ht="18.75" thickBot="1">
      <c r="A980" s="567" t="s">
        <v>574</v>
      </c>
      <c r="B980" s="568"/>
      <c r="C980" s="568"/>
      <c r="D980" s="568"/>
      <c r="E980" s="569"/>
      <c r="F980" s="439"/>
      <c r="G980" s="8"/>
      <c r="H980" s="8"/>
      <c r="I980" s="8"/>
    </row>
    <row r="981" spans="1:9" ht="13.5" thickBot="1">
      <c r="A981" s="15" t="s">
        <v>927</v>
      </c>
      <c r="B981" s="16" t="s">
        <v>928</v>
      </c>
      <c r="C981" s="418" t="s">
        <v>929</v>
      </c>
      <c r="D981" s="16" t="s">
        <v>930</v>
      </c>
      <c r="E981" s="17" t="s">
        <v>854</v>
      </c>
      <c r="F981" s="439"/>
      <c r="G981" s="8"/>
      <c r="H981" s="8"/>
      <c r="I981" s="8"/>
    </row>
    <row r="982" spans="1:9">
      <c r="A982" s="493" t="s">
        <v>553</v>
      </c>
      <c r="B982" s="25" t="s">
        <v>554</v>
      </c>
      <c r="C982" s="373">
        <v>22.283000000000001</v>
      </c>
      <c r="D982" s="377">
        <f>+C982</f>
        <v>22.283000000000001</v>
      </c>
      <c r="E982" s="133" t="s">
        <v>963</v>
      </c>
      <c r="F982" s="439"/>
      <c r="G982" s="8"/>
      <c r="H982" s="168"/>
      <c r="I982" s="8"/>
    </row>
    <row r="983" spans="1:9">
      <c r="A983" s="494" t="str">
        <f>B982</f>
        <v>Coripata</v>
      </c>
      <c r="B983" s="26" t="s">
        <v>555</v>
      </c>
      <c r="C983" s="374">
        <v>13.2</v>
      </c>
      <c r="D983" s="374">
        <f>+D982+C983</f>
        <v>35.483000000000004</v>
      </c>
      <c r="E983" s="50" t="s">
        <v>963</v>
      </c>
      <c r="F983" s="439"/>
      <c r="G983" s="8"/>
      <c r="H983" s="168"/>
      <c r="I983" s="8"/>
    </row>
    <row r="984" spans="1:9">
      <c r="A984" s="495" t="str">
        <f>B983</f>
        <v>Arapata</v>
      </c>
      <c r="B984" s="118" t="s">
        <v>556</v>
      </c>
      <c r="C984" s="376">
        <v>19</v>
      </c>
      <c r="D984" s="374">
        <f>+D983+C984</f>
        <v>54.483000000000004</v>
      </c>
      <c r="E984" s="50" t="s">
        <v>963</v>
      </c>
      <c r="F984" s="439"/>
      <c r="G984" s="8"/>
      <c r="H984" s="168"/>
      <c r="I984" s="8"/>
    </row>
    <row r="985" spans="1:9" ht="13.5" thickBot="1">
      <c r="A985" s="496"/>
      <c r="B985" s="52"/>
      <c r="C985" s="375"/>
      <c r="D985" s="397"/>
      <c r="E985" s="53"/>
      <c r="F985" s="439"/>
      <c r="G985" s="8"/>
      <c r="H985" s="8"/>
      <c r="I985" s="8"/>
    </row>
    <row r="986" spans="1:9" ht="13.5" thickBot="1">
      <c r="A986" s="11"/>
      <c r="B986" s="8"/>
      <c r="F986" s="439"/>
      <c r="G986" s="8"/>
      <c r="H986" s="8"/>
      <c r="I986" s="8"/>
    </row>
    <row r="987" spans="1:9" ht="16.5" thickBot="1">
      <c r="D987" s="570" t="s">
        <v>575</v>
      </c>
      <c r="E987" s="571"/>
      <c r="F987" s="439"/>
    </row>
    <row r="988" spans="1:9" ht="15.75" thickBot="1">
      <c r="D988" s="62" t="s">
        <v>962</v>
      </c>
      <c r="E988" s="63" t="s">
        <v>285</v>
      </c>
      <c r="F988" s="439"/>
    </row>
    <row r="989" spans="1:9" ht="14.25">
      <c r="D989" s="383" t="s">
        <v>933</v>
      </c>
      <c r="E989" s="42">
        <v>0</v>
      </c>
      <c r="F989" s="439"/>
    </row>
    <row r="990" spans="1:9" ht="14.25">
      <c r="D990" s="384" t="s">
        <v>950</v>
      </c>
      <c r="E990" s="43">
        <v>0</v>
      </c>
      <c r="F990" s="439"/>
    </row>
    <row r="991" spans="1:9" ht="15" thickBot="1">
      <c r="D991" s="385" t="s">
        <v>963</v>
      </c>
      <c r="E991" s="44">
        <f>+D984</f>
        <v>54.483000000000004</v>
      </c>
      <c r="F991" s="439"/>
    </row>
    <row r="992" spans="1:9" ht="17.25" thickBot="1">
      <c r="D992" s="381" t="s">
        <v>964</v>
      </c>
      <c r="E992" s="197">
        <f>SUM(E989:E991)</f>
        <v>54.483000000000004</v>
      </c>
      <c r="F992" s="439">
        <v>54</v>
      </c>
    </row>
    <row r="997" spans="1:6" ht="69.75" customHeight="1" thickBot="1">
      <c r="F997" s="439"/>
    </row>
    <row r="998" spans="1:6" ht="18.75" thickBot="1">
      <c r="A998" s="567" t="s">
        <v>576</v>
      </c>
      <c r="B998" s="568"/>
      <c r="C998" s="568"/>
      <c r="D998" s="568"/>
      <c r="E998" s="569"/>
      <c r="F998" s="439"/>
    </row>
    <row r="999" spans="1:6" ht="13.5" thickBot="1">
      <c r="A999" s="15" t="s">
        <v>927</v>
      </c>
      <c r="B999" s="16" t="s">
        <v>928</v>
      </c>
      <c r="C999" s="418" t="s">
        <v>929</v>
      </c>
      <c r="D999" s="16" t="s">
        <v>930</v>
      </c>
      <c r="E999" s="17" t="s">
        <v>854</v>
      </c>
      <c r="F999" s="439"/>
    </row>
    <row r="1000" spans="1:6">
      <c r="A1000" s="497" t="s">
        <v>557</v>
      </c>
      <c r="B1000" s="25" t="s">
        <v>558</v>
      </c>
      <c r="C1000" s="377">
        <v>25</v>
      </c>
      <c r="D1000" s="377">
        <v>25</v>
      </c>
      <c r="E1000" s="187" t="s">
        <v>963</v>
      </c>
      <c r="F1000" s="439"/>
    </row>
    <row r="1001" spans="1:6" ht="13.5" thickBot="1">
      <c r="A1001" s="213"/>
      <c r="B1001" s="195"/>
      <c r="C1001" s="427"/>
      <c r="D1001" s="186"/>
      <c r="E1001" s="189"/>
      <c r="F1001" s="439"/>
    </row>
    <row r="1002" spans="1:6" ht="13.5" thickBot="1">
      <c r="A1002" s="11"/>
      <c r="B1002" s="8"/>
      <c r="F1002" s="439"/>
    </row>
    <row r="1003" spans="1:6" ht="16.5" thickBot="1">
      <c r="D1003" s="570" t="s">
        <v>577</v>
      </c>
      <c r="E1003" s="571"/>
      <c r="F1003" s="439"/>
    </row>
    <row r="1004" spans="1:6" ht="15.75" thickBot="1">
      <c r="D1004" s="62" t="s">
        <v>962</v>
      </c>
      <c r="E1004" s="63" t="s">
        <v>285</v>
      </c>
      <c r="F1004" s="439"/>
    </row>
    <row r="1005" spans="1:6" ht="14.25">
      <c r="D1005" s="383" t="s">
        <v>933</v>
      </c>
      <c r="E1005" s="42">
        <v>0</v>
      </c>
      <c r="F1005" s="439"/>
    </row>
    <row r="1006" spans="1:6" ht="14.25">
      <c r="D1006" s="384" t="s">
        <v>950</v>
      </c>
      <c r="E1006" s="43">
        <v>0</v>
      </c>
      <c r="F1006" s="439"/>
    </row>
    <row r="1007" spans="1:6" ht="15" thickBot="1">
      <c r="D1007" s="385" t="s">
        <v>963</v>
      </c>
      <c r="E1007" s="44">
        <f>D1000</f>
        <v>25</v>
      </c>
      <c r="F1007" s="439"/>
    </row>
    <row r="1008" spans="1:6" ht="17.25" thickBot="1">
      <c r="D1008" s="381" t="s">
        <v>964</v>
      </c>
      <c r="E1008" s="197">
        <f>+E1007+E1006+E1005</f>
        <v>25</v>
      </c>
      <c r="F1008" s="439">
        <v>25</v>
      </c>
    </row>
    <row r="1014" spans="1:6" ht="39" customHeight="1"/>
    <row r="1015" spans="1:6" ht="13.5" thickBot="1">
      <c r="F1015" s="439"/>
    </row>
    <row r="1016" spans="1:6" ht="18.75" thickBot="1">
      <c r="A1016" s="567" t="s">
        <v>578</v>
      </c>
      <c r="B1016" s="568"/>
      <c r="C1016" s="568"/>
      <c r="D1016" s="568"/>
      <c r="E1016" s="569"/>
      <c r="F1016" s="439"/>
    </row>
    <row r="1017" spans="1:6" ht="13.5" thickBot="1">
      <c r="A1017" s="15" t="s">
        <v>927</v>
      </c>
      <c r="B1017" s="16" t="s">
        <v>928</v>
      </c>
      <c r="C1017" s="418" t="s">
        <v>929</v>
      </c>
      <c r="D1017" s="16" t="s">
        <v>930</v>
      </c>
      <c r="E1017" s="17" t="s">
        <v>854</v>
      </c>
      <c r="F1017" s="439"/>
    </row>
    <row r="1018" spans="1:6">
      <c r="A1018" s="209" t="s">
        <v>303</v>
      </c>
      <c r="B1018" s="210" t="s">
        <v>354</v>
      </c>
      <c r="C1018" s="374">
        <v>6</v>
      </c>
      <c r="D1018" s="374">
        <v>5.5</v>
      </c>
      <c r="E1018" s="215" t="s">
        <v>963</v>
      </c>
      <c r="F1018" s="439"/>
    </row>
    <row r="1019" spans="1:6">
      <c r="A1019" s="211" t="str">
        <f>B1018</f>
        <v>Cruce Viacha</v>
      </c>
      <c r="B1019" s="120" t="s">
        <v>355</v>
      </c>
      <c r="C1019" s="376">
        <v>8</v>
      </c>
      <c r="D1019" s="376">
        <f>D1018+C1019</f>
        <v>13.5</v>
      </c>
      <c r="E1019" s="238" t="s">
        <v>963</v>
      </c>
      <c r="F1019" s="439"/>
    </row>
    <row r="1020" spans="1:6">
      <c r="A1020" s="211" t="str">
        <f>B1019</f>
        <v>Cr. Río Seque</v>
      </c>
      <c r="B1020" s="120" t="s">
        <v>356</v>
      </c>
      <c r="C1020" s="376">
        <v>3</v>
      </c>
      <c r="D1020" s="376">
        <f>D1019+C1020</f>
        <v>16.5</v>
      </c>
      <c r="E1020" s="238" t="s">
        <v>963</v>
      </c>
      <c r="F1020" s="439"/>
    </row>
    <row r="1021" spans="1:6" ht="13.5" thickBot="1">
      <c r="A1021" s="239" t="str">
        <f>B1020</f>
        <v>Cr. Río Seque II</v>
      </c>
      <c r="B1021" s="212" t="s">
        <v>357</v>
      </c>
      <c r="C1021" s="375">
        <v>8</v>
      </c>
      <c r="D1021" s="375">
        <f>D1020+C1021</f>
        <v>24.5</v>
      </c>
      <c r="E1021" s="216" t="s">
        <v>963</v>
      </c>
      <c r="F1021" s="439"/>
    </row>
    <row r="1022" spans="1:6" ht="13.5" thickBot="1">
      <c r="A1022" s="211"/>
      <c r="B1022" s="120"/>
      <c r="C1022" s="253"/>
      <c r="D1022" s="391"/>
      <c r="E1022" s="214"/>
      <c r="F1022" s="439"/>
    </row>
    <row r="1023" spans="1:6" ht="16.5" thickBot="1">
      <c r="D1023" s="570" t="s">
        <v>579</v>
      </c>
      <c r="E1023" s="571"/>
      <c r="F1023" s="439"/>
    </row>
    <row r="1024" spans="1:6" ht="15.75" thickBot="1">
      <c r="D1024" s="62" t="s">
        <v>962</v>
      </c>
      <c r="E1024" s="63" t="s">
        <v>285</v>
      </c>
      <c r="F1024" s="439"/>
    </row>
    <row r="1025" spans="1:7" ht="14.25">
      <c r="D1025" s="383" t="s">
        <v>933</v>
      </c>
      <c r="E1025" s="42">
        <v>0</v>
      </c>
      <c r="F1025" s="439"/>
    </row>
    <row r="1026" spans="1:7" ht="14.25">
      <c r="D1026" s="384" t="s">
        <v>950</v>
      </c>
      <c r="E1026" s="43">
        <v>0</v>
      </c>
      <c r="F1026" s="439"/>
    </row>
    <row r="1027" spans="1:7" ht="15" thickBot="1">
      <c r="D1027" s="385" t="s">
        <v>963</v>
      </c>
      <c r="E1027" s="44">
        <f>C1018+C1019+C1020+C1021</f>
        <v>25</v>
      </c>
      <c r="F1027" s="439"/>
    </row>
    <row r="1028" spans="1:7" ht="17.25" thickBot="1">
      <c r="D1028" s="381" t="s">
        <v>964</v>
      </c>
      <c r="E1028" s="197">
        <f>+E1027+E1026+E1025</f>
        <v>25</v>
      </c>
      <c r="F1028" s="440">
        <f>+E1028</f>
        <v>25</v>
      </c>
    </row>
    <row r="1033" spans="1:7" ht="13.5" thickBot="1">
      <c r="F1033" s="439"/>
    </row>
    <row r="1034" spans="1:7" ht="18.75" thickBot="1">
      <c r="A1034" s="567" t="s">
        <v>580</v>
      </c>
      <c r="B1034" s="568"/>
      <c r="C1034" s="568"/>
      <c r="D1034" s="568"/>
      <c r="E1034" s="569"/>
      <c r="F1034" s="439"/>
    </row>
    <row r="1035" spans="1:7" ht="13.5" thickBot="1">
      <c r="A1035" s="15" t="s">
        <v>927</v>
      </c>
      <c r="B1035" s="16" t="s">
        <v>928</v>
      </c>
      <c r="C1035" s="418" t="s">
        <v>929</v>
      </c>
      <c r="D1035" s="16" t="s">
        <v>930</v>
      </c>
      <c r="E1035" s="17" t="s">
        <v>854</v>
      </c>
      <c r="F1035" s="439"/>
    </row>
    <row r="1036" spans="1:7">
      <c r="A1036" s="217" t="s">
        <v>1143</v>
      </c>
      <c r="B1036" s="25" t="s">
        <v>564</v>
      </c>
      <c r="C1036" s="373">
        <v>13.71</v>
      </c>
      <c r="D1036" s="392">
        <f>C1036</f>
        <v>13.71</v>
      </c>
      <c r="E1036" s="187" t="s">
        <v>950</v>
      </c>
      <c r="F1036" s="439"/>
    </row>
    <row r="1037" spans="1:7">
      <c r="A1037" s="218" t="str">
        <f t="shared" ref="A1037:A1042" si="15">B1036</f>
        <v>Capiri</v>
      </c>
      <c r="B1037" s="26" t="s">
        <v>565</v>
      </c>
      <c r="C1037" s="374">
        <v>25.03</v>
      </c>
      <c r="D1037" s="393">
        <f t="shared" ref="D1037:D1042" si="16">D1036+C1037</f>
        <v>38.74</v>
      </c>
      <c r="E1037" s="188" t="s">
        <v>950</v>
      </c>
      <c r="F1037" s="439"/>
    </row>
    <row r="1038" spans="1:7">
      <c r="A1038" s="218" t="str">
        <f t="shared" si="15"/>
        <v>Central Chama</v>
      </c>
      <c r="B1038" s="26" t="s">
        <v>559</v>
      </c>
      <c r="C1038" s="374">
        <v>27.56</v>
      </c>
      <c r="D1038" s="393">
        <f t="shared" si="16"/>
        <v>66.3</v>
      </c>
      <c r="E1038" s="188" t="s">
        <v>950</v>
      </c>
      <c r="F1038" s="434"/>
      <c r="G1038" s="120"/>
    </row>
    <row r="1039" spans="1:7">
      <c r="A1039" s="218" t="str">
        <f t="shared" si="15"/>
        <v>Nazacara</v>
      </c>
      <c r="B1039" s="26" t="s">
        <v>560</v>
      </c>
      <c r="C1039" s="374">
        <v>21.44</v>
      </c>
      <c r="D1039" s="393">
        <f t="shared" si="16"/>
        <v>87.74</v>
      </c>
      <c r="E1039" s="188" t="s">
        <v>950</v>
      </c>
      <c r="F1039" s="434"/>
      <c r="G1039" s="120"/>
    </row>
    <row r="1040" spans="1:7">
      <c r="A1040" s="218" t="str">
        <f t="shared" si="15"/>
        <v>San Andres de Machaca</v>
      </c>
      <c r="B1040" s="26" t="s">
        <v>561</v>
      </c>
      <c r="C1040" s="374">
        <v>27.66</v>
      </c>
      <c r="D1040" s="393">
        <f t="shared" si="16"/>
        <v>115.39999999999999</v>
      </c>
      <c r="E1040" s="188" t="s">
        <v>950</v>
      </c>
      <c r="F1040" s="434"/>
      <c r="G1040" s="120"/>
    </row>
    <row r="1041" spans="1:10">
      <c r="A1041" s="218" t="str">
        <f t="shared" si="15"/>
        <v>Santiago de Machaca</v>
      </c>
      <c r="B1041" s="26" t="s">
        <v>562</v>
      </c>
      <c r="C1041" s="374">
        <v>36.700000000000003</v>
      </c>
      <c r="D1041" s="393">
        <f t="shared" si="16"/>
        <v>152.1</v>
      </c>
      <c r="E1041" s="188" t="s">
        <v>950</v>
      </c>
      <c r="F1041" s="434"/>
      <c r="G1041" s="120"/>
    </row>
    <row r="1042" spans="1:10" ht="13.5" thickBot="1">
      <c r="A1042" s="219" t="str">
        <f t="shared" si="15"/>
        <v>Catacora Salida</v>
      </c>
      <c r="B1042" s="220" t="s">
        <v>563</v>
      </c>
      <c r="C1042" s="375">
        <v>23.556999999999999</v>
      </c>
      <c r="D1042" s="394">
        <f t="shared" si="16"/>
        <v>175.65699999999998</v>
      </c>
      <c r="E1042" s="189" t="s">
        <v>950</v>
      </c>
      <c r="F1042" s="434"/>
      <c r="G1042" s="120"/>
    </row>
    <row r="1043" spans="1:10" ht="13.5" thickBot="1">
      <c r="A1043" s="11"/>
      <c r="B1043" s="8"/>
      <c r="F1043" s="434"/>
      <c r="G1043" s="120"/>
    </row>
    <row r="1044" spans="1:10" ht="16.5" thickBot="1">
      <c r="D1044" s="570" t="s">
        <v>581</v>
      </c>
      <c r="E1044" s="571"/>
      <c r="F1044" s="434"/>
      <c r="G1044" s="120"/>
    </row>
    <row r="1045" spans="1:10" ht="15.75" thickBot="1">
      <c r="D1045" s="62" t="s">
        <v>962</v>
      </c>
      <c r="E1045" s="63" t="s">
        <v>285</v>
      </c>
    </row>
    <row r="1046" spans="1:10" ht="14.25">
      <c r="D1046" s="383" t="s">
        <v>933</v>
      </c>
      <c r="E1046" s="42">
        <v>0</v>
      </c>
    </row>
    <row r="1047" spans="1:10" ht="14.25">
      <c r="D1047" s="384" t="s">
        <v>950</v>
      </c>
      <c r="E1047" s="43">
        <f>C1036+C1037+C1038+C1039+C1040+C1041+C1042</f>
        <v>175.65699999999998</v>
      </c>
    </row>
    <row r="1048" spans="1:10" ht="15" thickBot="1">
      <c r="D1048" s="385" t="s">
        <v>963</v>
      </c>
      <c r="E1048" s="44">
        <v>0</v>
      </c>
    </row>
    <row r="1049" spans="1:10" ht="17.25" thickBot="1">
      <c r="D1049" s="381" t="s">
        <v>964</v>
      </c>
      <c r="E1049" s="197">
        <f>+E1048+E1047+E1046</f>
        <v>175.65699999999998</v>
      </c>
      <c r="F1049" s="436">
        <v>176</v>
      </c>
    </row>
    <row r="1056" spans="1:10" ht="13.5" thickBot="1">
      <c r="F1056" s="442"/>
      <c r="G1056" s="8"/>
      <c r="H1056" s="8"/>
      <c r="I1056" s="8"/>
      <c r="J1056" s="8"/>
    </row>
    <row r="1057" spans="1:10" ht="18.75" thickBot="1">
      <c r="A1057" s="567" t="s">
        <v>582</v>
      </c>
      <c r="B1057" s="568"/>
      <c r="C1057" s="568"/>
      <c r="D1057" s="568"/>
      <c r="E1057" s="569"/>
      <c r="F1057" s="442"/>
      <c r="G1057" s="8"/>
      <c r="H1057" s="8"/>
      <c r="I1057" s="8"/>
      <c r="J1057" s="8"/>
    </row>
    <row r="1058" spans="1:10" ht="13.5" thickBot="1">
      <c r="A1058" s="15" t="s">
        <v>927</v>
      </c>
      <c r="B1058" s="16" t="s">
        <v>928</v>
      </c>
      <c r="C1058" s="418" t="s">
        <v>929</v>
      </c>
      <c r="D1058" s="16" t="s">
        <v>930</v>
      </c>
      <c r="E1058" s="17" t="s">
        <v>854</v>
      </c>
      <c r="F1058" s="442"/>
      <c r="G1058" s="8"/>
      <c r="H1058" s="8"/>
      <c r="I1058" s="8"/>
      <c r="J1058" s="8"/>
    </row>
    <row r="1059" spans="1:10">
      <c r="A1059" s="217" t="s">
        <v>938</v>
      </c>
      <c r="B1059" s="25" t="s">
        <v>566</v>
      </c>
      <c r="C1059" s="377">
        <v>15.875</v>
      </c>
      <c r="D1059" s="395">
        <f>C1059</f>
        <v>15.875</v>
      </c>
      <c r="E1059" s="47" t="s">
        <v>950</v>
      </c>
      <c r="F1059" s="442"/>
      <c r="G1059" s="8"/>
      <c r="H1059" s="168"/>
      <c r="I1059" s="168"/>
      <c r="J1059" s="8"/>
    </row>
    <row r="1060" spans="1:10">
      <c r="A1060" s="218" t="s">
        <v>566</v>
      </c>
      <c r="B1060" s="26" t="s">
        <v>567</v>
      </c>
      <c r="C1060" s="374">
        <v>16.114999999999998</v>
      </c>
      <c r="D1060" s="396">
        <f>D1059+C1060</f>
        <v>31.99</v>
      </c>
      <c r="E1060" s="50" t="s">
        <v>950</v>
      </c>
      <c r="F1060" s="434"/>
      <c r="G1060" s="120"/>
      <c r="H1060" s="168"/>
      <c r="I1060" s="168"/>
      <c r="J1060" s="168"/>
    </row>
    <row r="1061" spans="1:10" ht="13.5" thickBot="1">
      <c r="A1061" s="219" t="str">
        <f>B1060</f>
        <v>Lagunas (Limite deptal-Oruro - La Paz)</v>
      </c>
      <c r="B1061" s="220" t="s">
        <v>568</v>
      </c>
      <c r="C1061" s="375">
        <v>10.435</v>
      </c>
      <c r="D1061" s="397">
        <f>D1060+C1061</f>
        <v>42.424999999999997</v>
      </c>
      <c r="E1061" s="53" t="s">
        <v>950</v>
      </c>
      <c r="F1061" s="442"/>
      <c r="G1061" s="8"/>
      <c r="H1061" s="168"/>
      <c r="I1061" s="168"/>
      <c r="J1061" s="8"/>
    </row>
    <row r="1062" spans="1:10" ht="13.5" thickBot="1">
      <c r="A1062" s="11"/>
      <c r="B1062" s="8"/>
      <c r="F1062" s="442"/>
      <c r="G1062" s="8"/>
      <c r="H1062" s="8"/>
      <c r="I1062" s="8"/>
      <c r="J1062" s="8"/>
    </row>
    <row r="1063" spans="1:10" ht="16.5" thickBot="1">
      <c r="D1063" s="570" t="s">
        <v>583</v>
      </c>
      <c r="E1063" s="571"/>
      <c r="F1063" s="442"/>
      <c r="G1063" s="8"/>
      <c r="H1063" s="8"/>
      <c r="I1063" s="8"/>
      <c r="J1063" s="8"/>
    </row>
    <row r="1064" spans="1:10" ht="15.75" thickBot="1">
      <c r="D1064" s="62" t="s">
        <v>962</v>
      </c>
      <c r="E1064" s="63" t="s">
        <v>285</v>
      </c>
      <c r="F1064" s="442"/>
      <c r="G1064" s="8"/>
      <c r="H1064" s="8"/>
      <c r="I1064" s="8"/>
      <c r="J1064" s="8"/>
    </row>
    <row r="1065" spans="1:10" ht="14.25">
      <c r="D1065" s="383" t="s">
        <v>933</v>
      </c>
      <c r="E1065" s="42">
        <v>0</v>
      </c>
      <c r="F1065" s="442"/>
      <c r="G1065" s="8"/>
      <c r="H1065" s="8"/>
      <c r="I1065" s="8"/>
      <c r="J1065" s="8"/>
    </row>
    <row r="1066" spans="1:10" ht="14.25">
      <c r="D1066" s="384" t="s">
        <v>950</v>
      </c>
      <c r="E1066" s="43">
        <f>C1059+C1060+C1061</f>
        <v>42.424999999999997</v>
      </c>
    </row>
    <row r="1067" spans="1:10" ht="15" thickBot="1">
      <c r="B1067" t="s">
        <v>550</v>
      </c>
      <c r="D1067" s="385" t="s">
        <v>963</v>
      </c>
      <c r="E1067" s="44">
        <v>0</v>
      </c>
    </row>
    <row r="1068" spans="1:10" ht="17.25" thickBot="1">
      <c r="D1068" s="381" t="s">
        <v>964</v>
      </c>
      <c r="E1068" s="197">
        <f>+E1067+E1066+E1065</f>
        <v>42.424999999999997</v>
      </c>
      <c r="F1068" s="436">
        <v>42</v>
      </c>
    </row>
    <row r="1076" spans="1:13" ht="13.5" thickBot="1">
      <c r="F1076" s="442"/>
      <c r="G1076" s="8"/>
      <c r="H1076" s="8"/>
      <c r="I1076" s="8"/>
      <c r="J1076" s="8"/>
      <c r="K1076" s="8"/>
      <c r="L1076" s="8"/>
      <c r="M1076" s="8"/>
    </row>
    <row r="1077" spans="1:13" ht="18.75" thickBot="1">
      <c r="A1077" s="567" t="s">
        <v>584</v>
      </c>
      <c r="B1077" s="568"/>
      <c r="C1077" s="568"/>
      <c r="D1077" s="568"/>
      <c r="E1077" s="569"/>
      <c r="F1077" s="442"/>
      <c r="G1077" s="8"/>
      <c r="H1077" s="8"/>
      <c r="I1077" s="8"/>
      <c r="J1077" s="8"/>
      <c r="K1077" s="8"/>
      <c r="L1077" s="8"/>
      <c r="M1077" s="8"/>
    </row>
    <row r="1078" spans="1:13" ht="13.5" thickBot="1">
      <c r="A1078" s="15" t="s">
        <v>927</v>
      </c>
      <c r="B1078" s="16" t="s">
        <v>928</v>
      </c>
      <c r="C1078" s="418" t="s">
        <v>929</v>
      </c>
      <c r="D1078" s="16" t="s">
        <v>930</v>
      </c>
      <c r="E1078" s="17" t="s">
        <v>854</v>
      </c>
      <c r="F1078" s="443"/>
      <c r="G1078" s="121"/>
      <c r="H1078" s="221"/>
      <c r="I1078" s="222"/>
      <c r="J1078" s="223"/>
      <c r="K1078" s="223"/>
      <c r="L1078" s="8"/>
      <c r="M1078" s="8"/>
    </row>
    <row r="1079" spans="1:13">
      <c r="A1079" s="494" t="s">
        <v>569</v>
      </c>
      <c r="B1079" s="25" t="s">
        <v>446</v>
      </c>
      <c r="C1079" s="374">
        <v>8</v>
      </c>
      <c r="D1079" s="184">
        <f>C1079</f>
        <v>8</v>
      </c>
      <c r="E1079" s="187" t="s">
        <v>933</v>
      </c>
      <c r="F1079" s="444"/>
      <c r="G1079" s="119"/>
      <c r="H1079" s="8"/>
      <c r="I1079" s="8"/>
      <c r="J1079" s="168"/>
      <c r="K1079" s="168"/>
      <c r="L1079" s="8"/>
      <c r="M1079" s="8"/>
    </row>
    <row r="1080" spans="1:13">
      <c r="A1080" s="494" t="str">
        <f>B1079</f>
        <v>Concepción (Tranca Rodaje)</v>
      </c>
      <c r="B1080" s="26" t="s">
        <v>570</v>
      </c>
      <c r="C1080" s="374">
        <v>35</v>
      </c>
      <c r="D1080" s="185">
        <f>D1079+C1080</f>
        <v>43</v>
      </c>
      <c r="E1080" s="188" t="s">
        <v>963</v>
      </c>
      <c r="F1080" s="444"/>
      <c r="G1080" s="119"/>
      <c r="H1080" s="8"/>
      <c r="I1080" s="8"/>
      <c r="J1080" s="168"/>
      <c r="K1080" s="168"/>
      <c r="L1080" s="8"/>
      <c r="M1080" s="8"/>
    </row>
    <row r="1081" spans="1:13">
      <c r="A1081" s="494" t="s">
        <v>570</v>
      </c>
      <c r="B1081" s="26" t="s">
        <v>1136</v>
      </c>
      <c r="C1081" s="374">
        <v>4</v>
      </c>
      <c r="D1081" s="185">
        <f>D1080+C1081</f>
        <v>47</v>
      </c>
      <c r="E1081" s="188" t="s">
        <v>933</v>
      </c>
      <c r="F1081" s="444"/>
      <c r="G1081" s="119"/>
      <c r="H1081" s="8"/>
      <c r="I1081" s="8"/>
      <c r="J1081" s="168"/>
      <c r="K1081" s="168"/>
      <c r="L1081" s="8"/>
      <c r="M1081" s="8"/>
    </row>
    <row r="1082" spans="1:13">
      <c r="A1082" s="494" t="s">
        <v>1136</v>
      </c>
      <c r="B1082" s="26" t="s">
        <v>573</v>
      </c>
      <c r="C1082" s="374">
        <v>5</v>
      </c>
      <c r="D1082" s="185">
        <f>D1081+C1082</f>
        <v>52</v>
      </c>
      <c r="E1082" s="188" t="s">
        <v>963</v>
      </c>
      <c r="F1082" s="444"/>
      <c r="G1082" s="119"/>
      <c r="H1082" s="8"/>
      <c r="I1082" s="8"/>
      <c r="J1082" s="168"/>
      <c r="K1082" s="168"/>
      <c r="L1082" s="8"/>
      <c r="M1082" s="8"/>
    </row>
    <row r="1083" spans="1:13" ht="13.5" thickBot="1">
      <c r="A1083" s="239" t="s">
        <v>573</v>
      </c>
      <c r="B1083" s="220" t="s">
        <v>571</v>
      </c>
      <c r="C1083" s="375">
        <v>40</v>
      </c>
      <c r="D1083" s="186">
        <f>D1082+C1083</f>
        <v>92</v>
      </c>
      <c r="E1083" s="189" t="s">
        <v>950</v>
      </c>
      <c r="F1083" s="444"/>
      <c r="G1083" s="119"/>
      <c r="H1083" s="8"/>
      <c r="I1083" s="8"/>
      <c r="J1083" s="168"/>
      <c r="K1083" s="168"/>
      <c r="L1083" s="8"/>
      <c r="M1083" s="8"/>
    </row>
    <row r="1084" spans="1:13" ht="13.5" thickBot="1">
      <c r="A1084" s="11"/>
      <c r="B1084" s="8"/>
      <c r="F1084" s="442"/>
      <c r="G1084" s="8"/>
      <c r="H1084" s="8"/>
      <c r="I1084" s="8"/>
      <c r="J1084" s="8"/>
      <c r="K1084" s="8"/>
      <c r="L1084" s="8"/>
      <c r="M1084" s="8"/>
    </row>
    <row r="1085" spans="1:13" ht="16.5" thickBot="1">
      <c r="D1085" s="570" t="s">
        <v>836</v>
      </c>
      <c r="E1085" s="571"/>
      <c r="F1085" s="442"/>
      <c r="G1085" s="8"/>
      <c r="H1085" s="8"/>
      <c r="I1085" s="8"/>
      <c r="J1085" s="8"/>
      <c r="K1085" s="8"/>
      <c r="L1085" s="8"/>
      <c r="M1085" s="8"/>
    </row>
    <row r="1086" spans="1:13" ht="15.75" thickBot="1">
      <c r="D1086" s="62" t="s">
        <v>962</v>
      </c>
      <c r="E1086" s="63" t="s">
        <v>285</v>
      </c>
    </row>
    <row r="1087" spans="1:13" ht="14.25">
      <c r="D1087" s="383" t="s">
        <v>933</v>
      </c>
      <c r="E1087" s="42">
        <f>C1079+C1081</f>
        <v>12</v>
      </c>
    </row>
    <row r="1088" spans="1:13" ht="14.25">
      <c r="D1088" s="384" t="s">
        <v>950</v>
      </c>
      <c r="E1088" s="43">
        <f>C1083</f>
        <v>40</v>
      </c>
    </row>
    <row r="1089" spans="2:6" ht="15" thickBot="1">
      <c r="D1089" s="385" t="s">
        <v>963</v>
      </c>
      <c r="E1089" s="44">
        <f>C1080+C1082</f>
        <v>40</v>
      </c>
    </row>
    <row r="1090" spans="2:6" ht="17.25" thickBot="1">
      <c r="D1090" s="381" t="s">
        <v>964</v>
      </c>
      <c r="E1090" s="197">
        <f>+E1089+E1088+E1087</f>
        <v>92</v>
      </c>
      <c r="F1090" s="436">
        <v>92</v>
      </c>
    </row>
    <row r="1100" spans="2:6">
      <c r="E1100" s="29"/>
      <c r="F1100" s="445">
        <f>SUM(F10:F1094)</f>
        <v>15961.624228983643</v>
      </c>
    </row>
    <row r="1103" spans="2:6">
      <c r="C1103" s="410" t="s">
        <v>73</v>
      </c>
      <c r="E1103">
        <f>891+898+976+370+316+81+197+147+165+83+204+169+224</f>
        <v>4721</v>
      </c>
    </row>
    <row r="1104" spans="2:6">
      <c r="B1104" t="s">
        <v>74</v>
      </c>
      <c r="E1104">
        <f>+E1103/F1100</f>
        <v>0.29577190468044301</v>
      </c>
    </row>
  </sheetData>
  <mergeCells count="90">
    <mergeCell ref="A1077:E1077"/>
    <mergeCell ref="D1085:E1085"/>
    <mergeCell ref="A1034:E1034"/>
    <mergeCell ref="D1044:E1044"/>
    <mergeCell ref="A1057:E1057"/>
    <mergeCell ref="D1063:E1063"/>
    <mergeCell ref="A998:E998"/>
    <mergeCell ref="D1003:E1003"/>
    <mergeCell ref="A1016:E1016"/>
    <mergeCell ref="D1023:E1023"/>
    <mergeCell ref="A959:E959"/>
    <mergeCell ref="D967:E967"/>
    <mergeCell ref="A980:E980"/>
    <mergeCell ref="D987:E987"/>
    <mergeCell ref="A198:E198"/>
    <mergeCell ref="D219:E219"/>
    <mergeCell ref="A944:E944"/>
    <mergeCell ref="D948:E948"/>
    <mergeCell ref="A904:E904"/>
    <mergeCell ref="D910:E910"/>
    <mergeCell ref="A926:E926"/>
    <mergeCell ref="D930:E930"/>
    <mergeCell ref="A64:E64"/>
    <mergeCell ref="D72:E72"/>
    <mergeCell ref="A793:E793"/>
    <mergeCell ref="D802:E802"/>
    <mergeCell ref="A84:E84"/>
    <mergeCell ref="D100:E100"/>
    <mergeCell ref="A112:E112"/>
    <mergeCell ref="D150:E150"/>
    <mergeCell ref="A770:E770"/>
    <mergeCell ref="D775:E775"/>
    <mergeCell ref="A237:E237"/>
    <mergeCell ref="D249:E249"/>
    <mergeCell ref="A259:E259"/>
    <mergeCell ref="D269:E269"/>
    <mergeCell ref="A8:E8"/>
    <mergeCell ref="A6:E6"/>
    <mergeCell ref="A161:E161"/>
    <mergeCell ref="D182:E182"/>
    <mergeCell ref="A10:E10"/>
    <mergeCell ref="D44:E44"/>
    <mergeCell ref="A386:E386"/>
    <mergeCell ref="D394:E394"/>
    <mergeCell ref="A285:E285"/>
    <mergeCell ref="D318:E318"/>
    <mergeCell ref="A365:E365"/>
    <mergeCell ref="D374:E374"/>
    <mergeCell ref="A340:E340"/>
    <mergeCell ref="D355:E355"/>
    <mergeCell ref="A409:E409"/>
    <mergeCell ref="D420:E420"/>
    <mergeCell ref="A463:E463"/>
    <mergeCell ref="D467:E467"/>
    <mergeCell ref="A433:E433"/>
    <mergeCell ref="D444:E444"/>
    <mergeCell ref="A540:E540"/>
    <mergeCell ref="D545:E545"/>
    <mergeCell ref="A486:E486"/>
    <mergeCell ref="D503:E503"/>
    <mergeCell ref="A519:E519"/>
    <mergeCell ref="D525:E525"/>
    <mergeCell ref="A557:E557"/>
    <mergeCell ref="D565:E565"/>
    <mergeCell ref="A581:E581"/>
    <mergeCell ref="D585:E585"/>
    <mergeCell ref="A637:E637"/>
    <mergeCell ref="D644:E644"/>
    <mergeCell ref="A600:E600"/>
    <mergeCell ref="D605:E605"/>
    <mergeCell ref="A617:E617"/>
    <mergeCell ref="D623:E623"/>
    <mergeCell ref="A656:E656"/>
    <mergeCell ref="D667:E667"/>
    <mergeCell ref="A683:E683"/>
    <mergeCell ref="D694:E694"/>
    <mergeCell ref="A749:E749"/>
    <mergeCell ref="D755:E755"/>
    <mergeCell ref="A710:E710"/>
    <mergeCell ref="D716:E716"/>
    <mergeCell ref="A730:E730"/>
    <mergeCell ref="D736:E736"/>
    <mergeCell ref="A819:E819"/>
    <mergeCell ref="D826:E826"/>
    <mergeCell ref="A884:E884"/>
    <mergeCell ref="D893:E893"/>
    <mergeCell ref="A842:E842"/>
    <mergeCell ref="D849:E849"/>
    <mergeCell ref="A863:E863"/>
    <mergeCell ref="D867:E867"/>
  </mergeCells>
  <phoneticPr fontId="0" type="noConversion"/>
  <printOptions horizontalCentered="1"/>
  <pageMargins left="0.98425196850393704" right="0.78740157480314965" top="0.43307086614173229" bottom="0.31496062992125984" header="0" footer="0"/>
  <pageSetup scale="62" fitToHeight="15" orientation="portrait" horizontalDpi="4294967292" verticalDpi="4294967292" r:id="rId1"/>
  <headerFooter alignWithMargins="0"/>
  <rowBreaks count="15" manualBreakCount="15">
    <brk id="83" max="4" man="1"/>
    <brk id="160" max="4" man="1"/>
    <brk id="236" max="4" man="1"/>
    <brk id="284" max="4" man="1"/>
    <brk id="432" max="4" man="1"/>
    <brk id="485" max="4" man="1"/>
    <brk id="556" max="4" man="1"/>
    <brk id="616" max="4" man="1"/>
    <brk id="682" max="4" man="1"/>
    <brk id="748" max="4" man="1"/>
    <brk id="818" max="4" man="1"/>
    <brk id="883" max="4" man="1"/>
    <brk id="943" max="4" man="1"/>
    <brk id="997" max="4" man="1"/>
    <brk id="1056" max="4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6" enableFormatConditionsCalculation="0">
    <tabColor indexed="46"/>
  </sheetPr>
  <dimension ref="A5:N199"/>
  <sheetViews>
    <sheetView view="pageBreakPreview" zoomScale="75" zoomScaleNormal="75" zoomScaleSheetLayoutView="75" workbookViewId="0">
      <selection activeCell="D182" sqref="D182"/>
    </sheetView>
  </sheetViews>
  <sheetFormatPr baseColWidth="10" defaultColWidth="11.42578125" defaultRowHeight="12.75"/>
  <cols>
    <col min="1" max="1" width="6.28515625" style="207" customWidth="1"/>
    <col min="2" max="2" width="66.7109375" customWidth="1"/>
    <col min="3" max="3" width="12.28515625" customWidth="1"/>
    <col min="4" max="6" width="13.42578125" customWidth="1"/>
    <col min="7" max="7" width="7.42578125" customWidth="1"/>
    <col min="8" max="8" width="9.28515625" customWidth="1"/>
    <col min="9" max="9" width="7.28515625" customWidth="1"/>
    <col min="12" max="12" width="8.42578125" customWidth="1"/>
    <col min="13" max="13" width="7.5703125" customWidth="1"/>
  </cols>
  <sheetData>
    <row r="5" spans="1:10">
      <c r="A5" s="355"/>
      <c r="B5" s="74"/>
      <c r="C5" s="74"/>
      <c r="D5" s="74"/>
      <c r="E5" s="74"/>
      <c r="F5" s="74"/>
    </row>
    <row r="6" spans="1:10">
      <c r="A6" s="355"/>
      <c r="B6" s="74"/>
      <c r="C6" s="74"/>
      <c r="D6" s="74"/>
      <c r="E6" s="74"/>
      <c r="F6" s="74"/>
    </row>
    <row r="7" spans="1:10">
      <c r="A7" s="355"/>
      <c r="B7" s="74"/>
      <c r="C7" s="74"/>
      <c r="D7" s="74"/>
      <c r="E7" s="74"/>
      <c r="F7" s="74"/>
    </row>
    <row r="8" spans="1:10" ht="18">
      <c r="A8" s="582" t="s">
        <v>1306</v>
      </c>
      <c r="B8" s="582"/>
      <c r="C8" s="582"/>
      <c r="D8" s="582"/>
      <c r="E8" s="582"/>
      <c r="F8" s="582"/>
    </row>
    <row r="9" spans="1:10" ht="18">
      <c r="A9" s="461"/>
      <c r="B9" s="461"/>
      <c r="C9" s="461"/>
      <c r="D9" s="461"/>
      <c r="E9" s="461"/>
      <c r="F9" s="461"/>
    </row>
    <row r="10" spans="1:10" ht="18">
      <c r="A10" s="580" t="s">
        <v>1307</v>
      </c>
      <c r="B10" s="580"/>
      <c r="C10" s="580"/>
      <c r="D10" s="580"/>
      <c r="E10" s="580"/>
      <c r="F10" s="580"/>
    </row>
    <row r="11" spans="1:10" ht="13.5" thickBot="1">
      <c r="A11" s="355" t="s">
        <v>1225</v>
      </c>
      <c r="B11" s="74"/>
      <c r="C11" s="74"/>
      <c r="D11" s="74"/>
      <c r="E11" s="74"/>
      <c r="F11" s="74"/>
    </row>
    <row r="12" spans="1:10" ht="15.75">
      <c r="A12" s="178" t="s">
        <v>1226</v>
      </c>
      <c r="B12" s="578" t="s">
        <v>286</v>
      </c>
      <c r="C12" s="170" t="s">
        <v>1227</v>
      </c>
      <c r="D12" s="171" t="s">
        <v>1228</v>
      </c>
      <c r="E12" s="171"/>
      <c r="F12" s="172"/>
    </row>
    <row r="13" spans="1:10" ht="16.5" thickBot="1">
      <c r="A13" s="173" t="s">
        <v>1229</v>
      </c>
      <c r="B13" s="579"/>
      <c r="C13" s="174" t="s">
        <v>1230</v>
      </c>
      <c r="D13" s="175" t="s">
        <v>933</v>
      </c>
      <c r="E13" s="175" t="s">
        <v>950</v>
      </c>
      <c r="F13" s="176" t="s">
        <v>963</v>
      </c>
    </row>
    <row r="14" spans="1:10">
      <c r="A14" s="356"/>
      <c r="B14" s="76"/>
      <c r="C14" s="76"/>
      <c r="D14" s="76"/>
      <c r="E14" s="76"/>
      <c r="F14" s="77"/>
    </row>
    <row r="15" spans="1:10">
      <c r="A15" s="357">
        <v>1</v>
      </c>
      <c r="B15" s="450" t="s">
        <v>1233</v>
      </c>
      <c r="C15" s="128">
        <f t="shared" ref="C15:C21" si="0">SUM(D15:F15)</f>
        <v>259.13867914649995</v>
      </c>
      <c r="D15" s="128">
        <f>SUM('..'!J4:M16)</f>
        <v>259.13867914649995</v>
      </c>
      <c r="E15" s="128"/>
      <c r="F15" s="129"/>
      <c r="J15" s="4"/>
    </row>
    <row r="16" spans="1:10">
      <c r="A16" s="357">
        <v>2</v>
      </c>
      <c r="B16" s="450" t="s">
        <v>1234</v>
      </c>
      <c r="C16" s="128">
        <f t="shared" si="0"/>
        <v>155.11797823069401</v>
      </c>
      <c r="D16" s="128">
        <f>SUM('..'!J68:M76)</f>
        <v>155.11797823069401</v>
      </c>
      <c r="E16" s="128"/>
      <c r="F16" s="129"/>
      <c r="J16" s="4"/>
    </row>
    <row r="17" spans="1:10">
      <c r="A17" s="357">
        <v>3</v>
      </c>
      <c r="B17" s="450" t="s">
        <v>1235</v>
      </c>
      <c r="C17" s="101">
        <f t="shared" si="0"/>
        <v>279.44478795599997</v>
      </c>
      <c r="D17" s="128">
        <f>SUM('..'!J78:M85)</f>
        <v>95.917000819999998</v>
      </c>
      <c r="E17" s="128">
        <f>SUM('..'!N86:O93)</f>
        <v>183.52778713599997</v>
      </c>
      <c r="F17" s="129"/>
      <c r="J17" s="4"/>
    </row>
    <row r="18" spans="1:10">
      <c r="A18" s="357">
        <v>4</v>
      </c>
      <c r="B18" s="450" t="s">
        <v>752</v>
      </c>
      <c r="C18" s="128">
        <f t="shared" si="0"/>
        <v>71.710000000000008</v>
      </c>
      <c r="D18" s="128">
        <f>SUM('..'!J115:J117)</f>
        <v>71.710000000000008</v>
      </c>
      <c r="E18" s="128"/>
      <c r="F18" s="129"/>
    </row>
    <row r="19" spans="1:10" s="157" customFormat="1">
      <c r="A19" s="358">
        <v>4</v>
      </c>
      <c r="B19" s="451" t="s">
        <v>1236</v>
      </c>
      <c r="C19" s="155">
        <f t="shared" si="0"/>
        <v>11.379999999999995</v>
      </c>
      <c r="D19" s="155">
        <f>SUM('..'!J120:M120)</f>
        <v>11.379999999999995</v>
      </c>
      <c r="E19" s="155"/>
      <c r="F19" s="156"/>
    </row>
    <row r="20" spans="1:10">
      <c r="A20" s="357">
        <v>16</v>
      </c>
      <c r="B20" s="450" t="s">
        <v>1237</v>
      </c>
      <c r="C20" s="128">
        <f t="shared" si="0"/>
        <v>349.21</v>
      </c>
      <c r="D20" s="128">
        <f>SUM('..'!J479:M482)</f>
        <v>97.59</v>
      </c>
      <c r="E20" s="128">
        <f>SUM('..'!N483:O493)</f>
        <v>251.61999999999998</v>
      </c>
      <c r="F20" s="129"/>
    </row>
    <row r="21" spans="1:10">
      <c r="A21" s="357">
        <v>16</v>
      </c>
      <c r="B21" s="450" t="s">
        <v>1238</v>
      </c>
      <c r="C21" s="128">
        <f t="shared" si="0"/>
        <v>418.15</v>
      </c>
      <c r="D21" s="128"/>
      <c r="E21" s="128"/>
      <c r="F21" s="129">
        <f>SUM('..'!P494:P497)</f>
        <v>418.15</v>
      </c>
    </row>
    <row r="22" spans="1:10">
      <c r="A22" s="357">
        <v>16</v>
      </c>
      <c r="B22" s="450" t="s">
        <v>1239</v>
      </c>
      <c r="C22" s="128">
        <f t="shared" ref="C22:C27" si="1">SUM(D22:F22)</f>
        <v>114.79999999999995</v>
      </c>
      <c r="D22" s="128"/>
      <c r="E22" s="128">
        <f>SUM('..'!N503:O505)</f>
        <v>114.79999999999995</v>
      </c>
      <c r="F22" s="129"/>
    </row>
    <row r="23" spans="1:10">
      <c r="A23" s="357">
        <v>19</v>
      </c>
      <c r="B23" s="450" t="s">
        <v>1240</v>
      </c>
      <c r="C23" s="128">
        <f t="shared" si="1"/>
        <v>210.73</v>
      </c>
      <c r="D23" s="128">
        <f>SUM('..'!J515:M515)</f>
        <v>21.99</v>
      </c>
      <c r="E23" s="128">
        <f>SUM('..'!N516:O524)</f>
        <v>188.73999999999998</v>
      </c>
      <c r="F23" s="129"/>
    </row>
    <row r="24" spans="1:10">
      <c r="A24" s="357">
        <v>25</v>
      </c>
      <c r="B24" s="450" t="s">
        <v>255</v>
      </c>
      <c r="C24" s="128">
        <f t="shared" si="1"/>
        <v>255</v>
      </c>
      <c r="D24" s="180"/>
      <c r="E24" s="202">
        <f>SUM('..'!N571:O575)</f>
        <v>255</v>
      </c>
      <c r="F24" s="204"/>
    </row>
    <row r="25" spans="1:10">
      <c r="A25" s="357">
        <v>26</v>
      </c>
      <c r="B25" s="450" t="s">
        <v>681</v>
      </c>
      <c r="C25" s="128">
        <f t="shared" si="1"/>
        <v>331.56</v>
      </c>
      <c r="D25" s="128"/>
      <c r="E25" s="128">
        <f>SUM('..'!N580:O584)</f>
        <v>331.56</v>
      </c>
      <c r="F25" s="129"/>
    </row>
    <row r="26" spans="1:10">
      <c r="A26" s="357">
        <v>40</v>
      </c>
      <c r="B26" s="450" t="s">
        <v>500</v>
      </c>
      <c r="C26" s="128">
        <f t="shared" si="1"/>
        <v>54.483000000000004</v>
      </c>
      <c r="D26" s="128"/>
      <c r="E26" s="128"/>
      <c r="F26" s="129">
        <f>SUM('..'!P650:P652)</f>
        <v>54.483000000000004</v>
      </c>
    </row>
    <row r="27" spans="1:10">
      <c r="A27" s="518">
        <v>41</v>
      </c>
      <c r="B27" s="450" t="s">
        <v>304</v>
      </c>
      <c r="C27" s="128">
        <f t="shared" si="1"/>
        <v>25</v>
      </c>
      <c r="D27" s="128"/>
      <c r="E27" s="128"/>
      <c r="F27" s="129">
        <f>SUM('..'!P654)</f>
        <v>25</v>
      </c>
    </row>
    <row r="28" spans="1:10">
      <c r="A28" s="357">
        <v>42</v>
      </c>
      <c r="B28" s="450" t="s">
        <v>360</v>
      </c>
      <c r="C28" s="128">
        <f>SUM(D27:F27)</f>
        <v>25</v>
      </c>
      <c r="D28" s="128"/>
      <c r="E28" s="128"/>
      <c r="F28" s="129">
        <f>SUM('..'!P656:P659)</f>
        <v>25</v>
      </c>
    </row>
    <row r="29" spans="1:10">
      <c r="A29" s="357">
        <v>43</v>
      </c>
      <c r="B29" s="450" t="s">
        <v>501</v>
      </c>
      <c r="C29" s="128">
        <f>SUM(D29:F29)</f>
        <v>175.66</v>
      </c>
      <c r="D29" s="128"/>
      <c r="E29" s="128">
        <f>SUM('..'!N661:O667)</f>
        <v>175.66</v>
      </c>
      <c r="F29" s="129">
        <f>'1-45'!E1048</f>
        <v>0</v>
      </c>
    </row>
    <row r="30" spans="1:10">
      <c r="A30" s="357">
        <v>44</v>
      </c>
      <c r="B30" s="450" t="s">
        <v>306</v>
      </c>
      <c r="C30" s="128">
        <f>SUM(D30:F30)</f>
        <v>10.440000000000001</v>
      </c>
      <c r="D30" s="128"/>
      <c r="E30" s="128">
        <f>SUM('..'!N671:O671)</f>
        <v>10.440000000000001</v>
      </c>
      <c r="F30" s="129">
        <v>0</v>
      </c>
    </row>
    <row r="31" spans="1:10" ht="13.5" thickBot="1">
      <c r="A31" s="359"/>
      <c r="B31" s="127"/>
      <c r="C31" s="128"/>
      <c r="D31" s="128"/>
      <c r="E31" s="128"/>
      <c r="F31" s="129"/>
    </row>
    <row r="32" spans="1:10" ht="16.5" thickBot="1">
      <c r="A32" s="360"/>
      <c r="B32" s="108" t="s">
        <v>1241</v>
      </c>
      <c r="C32" s="110">
        <f>SUM(C15:C31)</f>
        <v>2746.8244453331936</v>
      </c>
      <c r="D32" s="162">
        <f>SUM(D15:D31)</f>
        <v>712.84365819719403</v>
      </c>
      <c r="E32" s="159">
        <f>SUM(E15:E31)</f>
        <v>1511.3477871360001</v>
      </c>
      <c r="F32" s="234">
        <f>SUM(F15:F31)</f>
        <v>522.63300000000004</v>
      </c>
      <c r="G32" s="74">
        <f>SUM(D32:F32)</f>
        <v>2746.8244453331945</v>
      </c>
    </row>
    <row r="33" spans="1:6">
      <c r="A33" s="355"/>
      <c r="B33" s="74"/>
      <c r="C33" s="74"/>
      <c r="D33" s="74"/>
      <c r="E33" s="74"/>
      <c r="F33" s="74"/>
    </row>
    <row r="34" spans="1:6">
      <c r="A34" s="355"/>
      <c r="B34" s="74"/>
      <c r="C34" s="74"/>
      <c r="D34" s="74"/>
      <c r="E34" s="74"/>
      <c r="F34" s="74"/>
    </row>
    <row r="35" spans="1:6" ht="19.5" customHeight="1">
      <c r="A35" s="580" t="s">
        <v>1309</v>
      </c>
      <c r="B35" s="580"/>
      <c r="C35" s="580"/>
      <c r="D35" s="580"/>
      <c r="E35" s="580"/>
      <c r="F35" s="580"/>
    </row>
    <row r="36" spans="1:6" ht="13.5" thickBot="1">
      <c r="A36" s="355"/>
      <c r="B36" s="74"/>
      <c r="C36" s="74"/>
      <c r="D36" s="74"/>
      <c r="E36" s="74"/>
      <c r="F36" s="74"/>
    </row>
    <row r="37" spans="1:6" ht="15.75">
      <c r="A37" s="178" t="s">
        <v>1226</v>
      </c>
      <c r="B37" s="578" t="s">
        <v>286</v>
      </c>
      <c r="C37" s="170" t="s">
        <v>1227</v>
      </c>
      <c r="D37" s="171" t="s">
        <v>1228</v>
      </c>
      <c r="E37" s="171"/>
      <c r="F37" s="172"/>
    </row>
    <row r="38" spans="1:6" ht="16.5" thickBot="1">
      <c r="A38" s="173" t="s">
        <v>1229</v>
      </c>
      <c r="B38" s="579"/>
      <c r="C38" s="174" t="s">
        <v>1230</v>
      </c>
      <c r="D38" s="175" t="s">
        <v>933</v>
      </c>
      <c r="E38" s="175" t="s">
        <v>950</v>
      </c>
      <c r="F38" s="176" t="s">
        <v>963</v>
      </c>
    </row>
    <row r="39" spans="1:6">
      <c r="A39" s="356"/>
      <c r="B39" s="76"/>
      <c r="C39" s="76"/>
      <c r="D39" s="76"/>
      <c r="E39" s="76"/>
      <c r="F39" s="77"/>
    </row>
    <row r="40" spans="1:6">
      <c r="A40" s="357">
        <v>1</v>
      </c>
      <c r="B40" s="450" t="s">
        <v>1242</v>
      </c>
      <c r="C40" s="128">
        <f>SUM(D40:F40)</f>
        <v>152.64699999999999</v>
      </c>
      <c r="E40" s="101">
        <f>SUM('..'!N40:O46)</f>
        <v>152.64699999999999</v>
      </c>
      <c r="F40" s="129"/>
    </row>
    <row r="41" spans="1:6">
      <c r="A41" s="357">
        <v>5</v>
      </c>
      <c r="B41" s="450" t="s">
        <v>1243</v>
      </c>
      <c r="C41" s="128">
        <f>SUM(D41:F41)</f>
        <v>54.273333354654994</v>
      </c>
      <c r="D41" s="101">
        <f>SUM('..'!H193:H195)</f>
        <v>54.273333354654994</v>
      </c>
      <c r="E41" s="128"/>
      <c r="F41" s="129"/>
    </row>
    <row r="42" spans="1:6">
      <c r="A42" s="357">
        <v>5</v>
      </c>
      <c r="B42" s="450" t="s">
        <v>1244</v>
      </c>
      <c r="C42" s="128">
        <f>SUM(D42:F42)</f>
        <v>84.000000032999992</v>
      </c>
      <c r="D42" s="101">
        <f>SUM('..'!H189:H192)</f>
        <v>84.000000032999992</v>
      </c>
      <c r="E42" s="128"/>
      <c r="F42" s="129"/>
    </row>
    <row r="43" spans="1:6">
      <c r="A43" s="357">
        <v>6</v>
      </c>
      <c r="B43" s="450" t="s">
        <v>760</v>
      </c>
      <c r="C43" s="128">
        <f>SUM(D43:F43)</f>
        <v>128.137</v>
      </c>
      <c r="D43" s="101"/>
      <c r="E43" s="128"/>
      <c r="F43" s="129">
        <f>SUM('..'!P220:P224)</f>
        <v>128.137</v>
      </c>
    </row>
    <row r="44" spans="1:6">
      <c r="A44" s="357">
        <v>6</v>
      </c>
      <c r="B44" s="452" t="s">
        <v>753</v>
      </c>
      <c r="C44" s="128"/>
      <c r="D44" s="101"/>
      <c r="E44" s="128"/>
      <c r="F44" s="102"/>
    </row>
    <row r="45" spans="1:6">
      <c r="A45" s="357"/>
      <c r="B45" s="450" t="s">
        <v>1245</v>
      </c>
      <c r="C45" s="128">
        <f>SUM(D45:F45)</f>
        <v>381.92747791164663</v>
      </c>
      <c r="D45" s="101">
        <f>SUM('..'!J244:M246)</f>
        <v>66.968000000000075</v>
      </c>
      <c r="E45" s="128">
        <f>SUM('..'!N231:P243)</f>
        <v>314.95947791164656</v>
      </c>
      <c r="F45" s="102"/>
    </row>
    <row r="46" spans="1:6">
      <c r="A46" s="357">
        <v>6</v>
      </c>
      <c r="B46" s="450" t="s">
        <v>1246</v>
      </c>
      <c r="C46" s="128">
        <f>SUM(D46:F46)</f>
        <v>33.32</v>
      </c>
      <c r="D46" s="101">
        <f>SUM('..'!J247:M247)</f>
        <v>7.85</v>
      </c>
      <c r="E46" s="128">
        <f>SUM('..'!N248:P248)</f>
        <v>25.47</v>
      </c>
      <c r="F46" s="102"/>
    </row>
    <row r="47" spans="1:6">
      <c r="A47" s="357">
        <v>9</v>
      </c>
      <c r="B47" s="450" t="s">
        <v>1247</v>
      </c>
      <c r="C47" s="128">
        <f>SUM(D47:F47)</f>
        <v>58.528999999999996</v>
      </c>
      <c r="D47" s="101">
        <f>SUM('..'!H340:H342)</f>
        <v>58.528999999999996</v>
      </c>
      <c r="E47" s="128"/>
      <c r="F47" s="102"/>
    </row>
    <row r="48" spans="1:6">
      <c r="A48" s="357">
        <v>20</v>
      </c>
      <c r="B48" s="450" t="s">
        <v>756</v>
      </c>
      <c r="C48" s="128">
        <f>SUM(D48:F48)</f>
        <v>56</v>
      </c>
      <c r="D48" s="101"/>
      <c r="E48" s="128"/>
      <c r="F48" s="102">
        <f>SUM('..'!P528:P530)</f>
        <v>56</v>
      </c>
    </row>
    <row r="49" spans="1:7" ht="13.5" thickBot="1">
      <c r="A49" s="361"/>
      <c r="B49" s="109"/>
      <c r="C49" s="106"/>
      <c r="D49" s="106"/>
      <c r="E49" s="106"/>
      <c r="F49" s="107"/>
    </row>
    <row r="50" spans="1:7" ht="16.5" thickBot="1">
      <c r="A50" s="360"/>
      <c r="B50" s="108" t="s">
        <v>1241</v>
      </c>
      <c r="C50" s="110">
        <f>SUM(C40:C49)</f>
        <v>948.8338112993016</v>
      </c>
      <c r="D50" s="233">
        <f>SUM(D40:D49)</f>
        <v>271.62033338765502</v>
      </c>
      <c r="E50" s="159">
        <f>SUM(E40:E49)</f>
        <v>493.07647791164652</v>
      </c>
      <c r="F50" s="163">
        <f>SUM(F40:F49)</f>
        <v>184.137</v>
      </c>
      <c r="G50" s="74">
        <f>SUM(D50:F50)</f>
        <v>948.83381129930149</v>
      </c>
    </row>
    <row r="51" spans="1:7">
      <c r="A51" s="355"/>
      <c r="B51" s="74"/>
      <c r="C51" s="74"/>
      <c r="D51" s="74"/>
      <c r="E51" s="74"/>
      <c r="F51" s="74"/>
    </row>
    <row r="52" spans="1:7">
      <c r="A52" s="355"/>
      <c r="B52" s="74"/>
      <c r="C52" s="74"/>
      <c r="D52" s="74"/>
      <c r="E52" s="74"/>
      <c r="F52" s="74"/>
    </row>
    <row r="53" spans="1:7" ht="15.75" customHeight="1">
      <c r="A53" s="580" t="s">
        <v>1310</v>
      </c>
      <c r="B53" s="580"/>
      <c r="C53" s="580"/>
      <c r="D53" s="580"/>
      <c r="E53" s="580"/>
      <c r="F53" s="580"/>
    </row>
    <row r="54" spans="1:7" ht="13.5" thickBot="1">
      <c r="A54" s="355"/>
      <c r="B54" s="74"/>
      <c r="C54" s="74"/>
      <c r="D54" s="74"/>
      <c r="E54" s="74"/>
      <c r="F54" s="74"/>
    </row>
    <row r="55" spans="1:7" ht="15.75">
      <c r="A55" s="178" t="s">
        <v>1226</v>
      </c>
      <c r="B55" s="578" t="s">
        <v>286</v>
      </c>
      <c r="C55" s="170" t="s">
        <v>1227</v>
      </c>
      <c r="D55" s="171" t="s">
        <v>1228</v>
      </c>
      <c r="E55" s="171"/>
      <c r="F55" s="172"/>
    </row>
    <row r="56" spans="1:7" ht="16.5" thickBot="1">
      <c r="A56" s="173" t="s">
        <v>1229</v>
      </c>
      <c r="B56" s="579"/>
      <c r="C56" s="174" t="s">
        <v>1230</v>
      </c>
      <c r="D56" s="175" t="s">
        <v>933</v>
      </c>
      <c r="E56" s="175" t="s">
        <v>950</v>
      </c>
      <c r="F56" s="176" t="s">
        <v>963</v>
      </c>
    </row>
    <row r="57" spans="1:7">
      <c r="A57" s="356"/>
      <c r="B57" s="76"/>
      <c r="C57" s="76"/>
      <c r="D57" s="76"/>
      <c r="E57" s="76"/>
      <c r="F57" s="77"/>
    </row>
    <row r="58" spans="1:7">
      <c r="A58" s="357">
        <v>1</v>
      </c>
      <c r="B58" s="453" t="s">
        <v>1248</v>
      </c>
      <c r="C58" s="128">
        <f>SUM(D58:F58)</f>
        <v>315.35500000000002</v>
      </c>
      <c r="D58" s="128">
        <f>SUM('..'!J52:M66)</f>
        <v>220.404</v>
      </c>
      <c r="E58" s="128">
        <f>SUM('..'!N47:O51)</f>
        <v>94.951000000000008</v>
      </c>
      <c r="F58" s="129"/>
    </row>
    <row r="59" spans="1:7">
      <c r="A59" s="357">
        <v>9</v>
      </c>
      <c r="B59" s="453" t="s">
        <v>690</v>
      </c>
      <c r="C59" s="128">
        <f t="shared" ref="C59:C65" si="2">SUM(D59:F59)</f>
        <v>130.78399999999999</v>
      </c>
      <c r="D59" s="128">
        <f>SUM('..'!J331:M339)</f>
        <v>130.78399999999999</v>
      </c>
      <c r="E59" s="128"/>
      <c r="F59" s="129"/>
    </row>
    <row r="60" spans="1:7">
      <c r="A60" s="357">
        <v>11</v>
      </c>
      <c r="B60" s="453" t="s">
        <v>387</v>
      </c>
      <c r="C60" s="128">
        <f t="shared" si="2"/>
        <v>243.23500000000001</v>
      </c>
      <c r="D60" s="128">
        <f>SUM('..'!H417:H418)</f>
        <v>33.529000000000003</v>
      </c>
      <c r="E60" s="128">
        <f>SUM('..'!N418:O426)</f>
        <v>209.70600000000002</v>
      </c>
      <c r="F60" s="129"/>
    </row>
    <row r="61" spans="1:7">
      <c r="A61" s="357">
        <v>11</v>
      </c>
      <c r="B61" s="453" t="s">
        <v>1249</v>
      </c>
      <c r="C61" s="128">
        <f t="shared" si="2"/>
        <v>127</v>
      </c>
      <c r="D61" s="128"/>
      <c r="E61" s="128">
        <f>SUM('..'!N427:P430)</f>
        <v>127</v>
      </c>
      <c r="F61" s="129"/>
    </row>
    <row r="62" spans="1:7">
      <c r="A62" s="518">
        <v>28</v>
      </c>
      <c r="B62" s="453" t="s">
        <v>691</v>
      </c>
      <c r="C62" s="128">
        <f t="shared" si="2"/>
        <v>107</v>
      </c>
      <c r="D62" s="128">
        <f>SUM('..'!J593:M593)</f>
        <v>12.35</v>
      </c>
      <c r="E62" s="128"/>
      <c r="F62" s="129">
        <f>SUM('..'!P594:P595)</f>
        <v>94.65</v>
      </c>
    </row>
    <row r="63" spans="1:7">
      <c r="A63" s="357">
        <v>29</v>
      </c>
      <c r="B63" s="453" t="s">
        <v>692</v>
      </c>
      <c r="C63" s="128">
        <f t="shared" si="2"/>
        <v>83</v>
      </c>
      <c r="D63" s="125"/>
      <c r="E63" s="128">
        <f>SUM('..'!N598:O601)</f>
        <v>83</v>
      </c>
      <c r="F63" s="126"/>
    </row>
    <row r="64" spans="1:7">
      <c r="A64" s="357">
        <v>33</v>
      </c>
      <c r="B64" s="453" t="s">
        <v>813</v>
      </c>
      <c r="C64" s="128">
        <f t="shared" si="2"/>
        <v>169.32</v>
      </c>
      <c r="D64" s="125"/>
      <c r="E64" s="128">
        <f>+'..'!H617+'..'!H618+'..'!H622</f>
        <v>111.38</v>
      </c>
      <c r="F64" s="129">
        <f>SUM('..'!P619:P621)</f>
        <v>57.939999999999991</v>
      </c>
    </row>
    <row r="65" spans="1:8" ht="13.5" thickBot="1">
      <c r="A65" s="526">
        <v>45</v>
      </c>
      <c r="B65" s="527" t="s">
        <v>305</v>
      </c>
      <c r="C65" s="106">
        <f t="shared" si="2"/>
        <v>92</v>
      </c>
      <c r="D65" s="106"/>
      <c r="E65" s="106"/>
      <c r="F65" s="107">
        <f>SUM('..'!P673:P677)</f>
        <v>92</v>
      </c>
    </row>
    <row r="66" spans="1:8" ht="16.5" thickBot="1">
      <c r="A66" s="362"/>
      <c r="B66" s="108" t="s">
        <v>1241</v>
      </c>
      <c r="C66" s="110">
        <f>SUM(C58:C65)</f>
        <v>1267.694</v>
      </c>
      <c r="D66" s="233">
        <f>SUM(D58:D65)</f>
        <v>397.06700000000001</v>
      </c>
      <c r="E66" s="159">
        <f>SUM(E58:E65)</f>
        <v>626.03700000000003</v>
      </c>
      <c r="F66" s="234">
        <f>SUM(F58:F65)</f>
        <v>244.59</v>
      </c>
      <c r="G66" s="74">
        <f>SUM(D66:F66)</f>
        <v>1267.694</v>
      </c>
      <c r="H66" s="73"/>
    </row>
    <row r="67" spans="1:8">
      <c r="A67" s="355"/>
      <c r="B67" s="74"/>
      <c r="C67" s="74"/>
      <c r="D67" s="74"/>
      <c r="E67" s="74"/>
      <c r="F67" s="74"/>
    </row>
    <row r="68" spans="1:8">
      <c r="A68" s="355"/>
      <c r="B68" s="74"/>
      <c r="C68" s="74"/>
      <c r="D68" s="74"/>
      <c r="E68" s="74"/>
      <c r="F68" s="74"/>
    </row>
    <row r="69" spans="1:8">
      <c r="A69" s="355"/>
      <c r="B69" s="74"/>
      <c r="C69" s="74"/>
      <c r="D69" s="74"/>
      <c r="E69" s="74"/>
      <c r="F69" s="74"/>
    </row>
    <row r="70" spans="1:8" ht="16.5" customHeight="1">
      <c r="A70" s="580" t="s">
        <v>1311</v>
      </c>
      <c r="B70" s="580"/>
      <c r="C70" s="580"/>
      <c r="D70" s="580"/>
      <c r="E70" s="580"/>
      <c r="F70" s="580"/>
    </row>
    <row r="71" spans="1:8" ht="13.5" thickBot="1">
      <c r="A71" s="355"/>
      <c r="B71" s="74"/>
      <c r="C71" s="74"/>
      <c r="D71" s="74"/>
      <c r="E71" s="74"/>
      <c r="F71" s="74"/>
    </row>
    <row r="72" spans="1:8" ht="15.75">
      <c r="A72" s="178" t="s">
        <v>1226</v>
      </c>
      <c r="B72" s="578" t="s">
        <v>286</v>
      </c>
      <c r="C72" s="170" t="s">
        <v>1227</v>
      </c>
      <c r="D72" s="171" t="s">
        <v>1228</v>
      </c>
      <c r="E72" s="171"/>
      <c r="F72" s="172"/>
    </row>
    <row r="73" spans="1:8" ht="16.5" thickBot="1">
      <c r="A73" s="173" t="s">
        <v>1229</v>
      </c>
      <c r="B73" s="579"/>
      <c r="C73" s="174" t="s">
        <v>1230</v>
      </c>
      <c r="D73" s="175" t="s">
        <v>933</v>
      </c>
      <c r="E73" s="175" t="s">
        <v>950</v>
      </c>
      <c r="F73" s="176" t="s">
        <v>963</v>
      </c>
    </row>
    <row r="74" spans="1:8">
      <c r="A74" s="356"/>
      <c r="B74" s="76"/>
      <c r="C74" s="76"/>
      <c r="D74" s="76"/>
      <c r="E74" s="76"/>
      <c r="F74" s="77"/>
    </row>
    <row r="75" spans="1:8">
      <c r="A75" s="357">
        <v>4</v>
      </c>
      <c r="B75" s="450" t="s">
        <v>758</v>
      </c>
      <c r="C75" s="128">
        <f>SUM(D75:F75)</f>
        <v>141.53000000000003</v>
      </c>
      <c r="D75" s="128">
        <f>SUM('..'!J122:M128)</f>
        <v>141.53000000000003</v>
      </c>
      <c r="E75" s="128"/>
      <c r="F75" s="129"/>
    </row>
    <row r="76" spans="1:8">
      <c r="A76" s="357">
        <v>4</v>
      </c>
      <c r="B76" s="450" t="s">
        <v>1250</v>
      </c>
      <c r="C76" s="128">
        <f>SUM(D76:F76)</f>
        <v>161.23815795999997</v>
      </c>
      <c r="D76" s="128">
        <f>SUM('..'!J129:M135)</f>
        <v>161.23815795999997</v>
      </c>
      <c r="E76" s="128"/>
      <c r="F76" s="129"/>
    </row>
    <row r="77" spans="1:8">
      <c r="A77" s="357">
        <v>4</v>
      </c>
      <c r="B77" s="450" t="s">
        <v>1411</v>
      </c>
      <c r="C77" s="128">
        <f>SUM(D77:F77)</f>
        <v>127.73000000000002</v>
      </c>
      <c r="D77" s="128">
        <f>SUM('..'!J136:M139)</f>
        <v>127.73000000000002</v>
      </c>
      <c r="E77" s="128"/>
      <c r="F77" s="129"/>
    </row>
    <row r="78" spans="1:8">
      <c r="A78" s="357">
        <v>5</v>
      </c>
      <c r="B78" s="450" t="s">
        <v>1251</v>
      </c>
      <c r="C78" s="128">
        <f t="shared" ref="C78:C84" si="3">SUM(D78:F78)</f>
        <v>85.436932549999995</v>
      </c>
      <c r="D78" s="128"/>
      <c r="E78" s="128">
        <f>SUM('..'!N181:O184)</f>
        <v>85.436932549999995</v>
      </c>
      <c r="F78" s="129"/>
    </row>
    <row r="79" spans="1:8">
      <c r="A79" s="357">
        <v>5</v>
      </c>
      <c r="B79" s="450" t="s">
        <v>1252</v>
      </c>
      <c r="C79" s="128">
        <f t="shared" si="3"/>
        <v>57.64000002178004</v>
      </c>
      <c r="D79" s="128">
        <f>SUM('..'!J185:M188)</f>
        <v>5.7933333347450144</v>
      </c>
      <c r="E79" s="128">
        <f>SUM('..'!N185:O188)</f>
        <v>51.846666687035025</v>
      </c>
      <c r="F79" s="129"/>
    </row>
    <row r="80" spans="1:8">
      <c r="A80" s="357">
        <v>7</v>
      </c>
      <c r="B80" s="450" t="s">
        <v>1253</v>
      </c>
      <c r="C80" s="128">
        <f t="shared" si="3"/>
        <v>215.90405099999998</v>
      </c>
      <c r="D80" s="128">
        <f>SUM('..'!J273:M282)</f>
        <v>143.09343324999998</v>
      </c>
      <c r="E80" s="128">
        <f>SUM('..'!N283:O286)</f>
        <v>72.810617750000006</v>
      </c>
      <c r="F80" s="129"/>
    </row>
    <row r="81" spans="1:8">
      <c r="A81" s="357">
        <v>15</v>
      </c>
      <c r="B81" s="450" t="s">
        <v>1254</v>
      </c>
      <c r="C81" s="128">
        <f t="shared" si="3"/>
        <v>26.63</v>
      </c>
      <c r="D81" s="128">
        <f>SUM('..'!J477:M477)</f>
        <v>26.63</v>
      </c>
      <c r="E81" s="128"/>
      <c r="F81" s="129"/>
    </row>
    <row r="82" spans="1:8">
      <c r="A82" s="357">
        <v>23</v>
      </c>
      <c r="B82" s="450" t="s">
        <v>1255</v>
      </c>
      <c r="C82" s="128">
        <f t="shared" si="3"/>
        <v>146.81</v>
      </c>
      <c r="D82" s="128">
        <f>SUM('..'!J559:M560)</f>
        <v>8.460000000000008</v>
      </c>
      <c r="E82" s="128">
        <f>SUM('..'!N552:O558)</f>
        <v>138.35</v>
      </c>
      <c r="F82" s="129"/>
    </row>
    <row r="83" spans="1:8">
      <c r="A83" s="357">
        <v>24</v>
      </c>
      <c r="B83" s="450" t="s">
        <v>693</v>
      </c>
      <c r="C83" s="128">
        <f t="shared" si="3"/>
        <v>104</v>
      </c>
      <c r="E83" s="101">
        <f>SUM('..'!N562:O564)</f>
        <v>104</v>
      </c>
      <c r="F83" s="129"/>
    </row>
    <row r="84" spans="1:8" ht="13.5" thickBot="1">
      <c r="A84" s="359">
        <v>25</v>
      </c>
      <c r="B84" s="450" t="s">
        <v>763</v>
      </c>
      <c r="C84" s="202">
        <f t="shared" si="3"/>
        <v>226</v>
      </c>
      <c r="D84" s="203"/>
      <c r="E84" s="202">
        <f>SUM('..'!N578:O578)</f>
        <v>59</v>
      </c>
      <c r="F84" s="204">
        <f>SUM('..'!P576:P577)</f>
        <v>167</v>
      </c>
    </row>
    <row r="85" spans="1:8" ht="16.5" thickBot="1">
      <c r="A85" s="360"/>
      <c r="B85" s="108" t="s">
        <v>1241</v>
      </c>
      <c r="C85" s="110">
        <f>SUM(C75:C84)</f>
        <v>1292.91914153178</v>
      </c>
      <c r="D85" s="162">
        <f>SUM(D75:D84)</f>
        <v>614.47492454474502</v>
      </c>
      <c r="E85" s="159">
        <f>SUM(E75:E84)</f>
        <v>511.44421698703502</v>
      </c>
      <c r="F85" s="163">
        <f>SUM(F75:F84)</f>
        <v>167</v>
      </c>
      <c r="G85" s="74">
        <f>SUM(D85:F85)</f>
        <v>1292.91914153178</v>
      </c>
    </row>
    <row r="86" spans="1:8">
      <c r="A86" s="355"/>
      <c r="B86" s="74"/>
      <c r="C86" s="74"/>
      <c r="D86" s="74"/>
      <c r="E86" s="74"/>
      <c r="F86" s="74"/>
    </row>
    <row r="87" spans="1:8">
      <c r="A87" s="355"/>
      <c r="B87" s="74"/>
      <c r="C87" s="74"/>
      <c r="D87" s="74"/>
      <c r="E87" s="74"/>
      <c r="F87" s="74"/>
    </row>
    <row r="88" spans="1:8" ht="18" customHeight="1">
      <c r="A88" s="580" t="s">
        <v>1312</v>
      </c>
      <c r="B88" s="580"/>
      <c r="C88" s="580"/>
      <c r="D88" s="580"/>
      <c r="E88" s="580"/>
      <c r="F88" s="580"/>
    </row>
    <row r="89" spans="1:8" ht="13.5" thickBot="1">
      <c r="A89" s="355"/>
      <c r="B89" s="74"/>
      <c r="C89" s="74"/>
      <c r="D89" s="74"/>
      <c r="E89" s="74"/>
      <c r="F89" s="74"/>
    </row>
    <row r="90" spans="1:8" ht="15.75">
      <c r="A90" s="177" t="s">
        <v>1226</v>
      </c>
      <c r="B90" s="578" t="s">
        <v>286</v>
      </c>
      <c r="C90" s="170" t="s">
        <v>1227</v>
      </c>
      <c r="D90" s="171" t="s">
        <v>1228</v>
      </c>
      <c r="E90" s="171"/>
      <c r="F90" s="172"/>
    </row>
    <row r="91" spans="1:8" ht="16.5" thickBot="1">
      <c r="A91" s="173" t="s">
        <v>1229</v>
      </c>
      <c r="B91" s="579"/>
      <c r="C91" s="174" t="s">
        <v>1230</v>
      </c>
      <c r="D91" s="175" t="s">
        <v>933</v>
      </c>
      <c r="E91" s="175" t="s">
        <v>950</v>
      </c>
      <c r="F91" s="176" t="s">
        <v>963</v>
      </c>
    </row>
    <row r="92" spans="1:8">
      <c r="A92" s="398"/>
      <c r="B92" s="399"/>
      <c r="C92" s="399"/>
      <c r="D92" s="399"/>
      <c r="E92" s="399"/>
      <c r="F92" s="400"/>
    </row>
    <row r="93" spans="1:8">
      <c r="A93" s="357">
        <v>7</v>
      </c>
      <c r="B93" s="453" t="s">
        <v>1256</v>
      </c>
      <c r="C93" s="128">
        <f>SUM(D93:F93)</f>
        <v>271.96215434999999</v>
      </c>
      <c r="D93" s="128">
        <f>SUM('..'!J290:M302)</f>
        <v>208.7076204</v>
      </c>
      <c r="E93" s="128">
        <f>SUM('..'!N287:P289)</f>
        <v>63.254533949999995</v>
      </c>
      <c r="F93" s="129"/>
      <c r="H93" s="74"/>
    </row>
    <row r="94" spans="1:8">
      <c r="A94" s="357">
        <v>6</v>
      </c>
      <c r="B94" s="453" t="s">
        <v>759</v>
      </c>
      <c r="C94" s="128">
        <f t="shared" ref="C94:C99" si="4">SUM(D94:F94)</f>
        <v>132.63052208835342</v>
      </c>
      <c r="D94" s="128">
        <f>SUM('..'!J225:M228)</f>
        <v>94.277108433734952</v>
      </c>
      <c r="E94" s="128">
        <f>SUM('..'!N229:P230)</f>
        <v>38.353413654618464</v>
      </c>
      <c r="F94" s="129"/>
    </row>
    <row r="95" spans="1:8">
      <c r="A95" s="357">
        <v>4</v>
      </c>
      <c r="B95" s="453" t="s">
        <v>1257</v>
      </c>
      <c r="C95" s="128">
        <f t="shared" si="4"/>
        <v>128.02574925000002</v>
      </c>
      <c r="D95" s="128">
        <f>SUM('..'!J140:M144)</f>
        <v>128.02574925000002</v>
      </c>
      <c r="E95" s="128"/>
      <c r="F95" s="129"/>
    </row>
    <row r="96" spans="1:8">
      <c r="A96" s="357">
        <v>4</v>
      </c>
      <c r="B96" s="453" t="s">
        <v>823</v>
      </c>
      <c r="C96" s="128">
        <f t="shared" si="4"/>
        <v>57.257324949999997</v>
      </c>
      <c r="D96" s="128">
        <f>SUM('..'!J145:M147)</f>
        <v>57.257324949999997</v>
      </c>
      <c r="E96" s="128"/>
      <c r="F96" s="129"/>
    </row>
    <row r="97" spans="1:14">
      <c r="A97" s="357">
        <v>4</v>
      </c>
      <c r="B97" s="453" t="s">
        <v>837</v>
      </c>
      <c r="C97" s="128">
        <f t="shared" si="4"/>
        <v>277.67354202500002</v>
      </c>
      <c r="D97" s="128">
        <f>SUM('..'!H148:H151)</f>
        <v>61.673542025000003</v>
      </c>
      <c r="E97" s="128">
        <f>SUM('..'!H152:H159)</f>
        <v>216</v>
      </c>
      <c r="F97" s="129"/>
    </row>
    <row r="98" spans="1:14">
      <c r="A98" s="357">
        <v>4</v>
      </c>
      <c r="B98" s="453" t="s">
        <v>1258</v>
      </c>
      <c r="C98" s="128">
        <f t="shared" si="4"/>
        <v>387.65999999999997</v>
      </c>
      <c r="D98" s="128">
        <f>+'..'!H160+'..'!H161+'..'!H162+'..'!H173</f>
        <v>148.66</v>
      </c>
      <c r="E98" s="128">
        <f>SUM('..'!H163:H172)</f>
        <v>239</v>
      </c>
      <c r="F98" s="129"/>
      <c r="G98" s="95"/>
      <c r="H98" s="96"/>
      <c r="I98" s="97"/>
      <c r="J98" s="98"/>
      <c r="K98" s="98"/>
      <c r="L98" s="99"/>
      <c r="M98" s="99"/>
      <c r="N98" s="99"/>
    </row>
    <row r="99" spans="1:14">
      <c r="A99" s="357">
        <v>4</v>
      </c>
      <c r="B99" s="454" t="s">
        <v>1259</v>
      </c>
      <c r="C99" s="128">
        <f t="shared" si="4"/>
        <v>140.13</v>
      </c>
      <c r="D99" s="128"/>
      <c r="E99" s="128"/>
      <c r="F99" s="129">
        <f>SUM('..'!P174:P178)</f>
        <v>140.13</v>
      </c>
      <c r="G99" s="100"/>
      <c r="H99" s="96"/>
      <c r="I99" s="97"/>
      <c r="J99" s="98"/>
      <c r="K99" s="98"/>
      <c r="L99" s="99"/>
      <c r="M99" s="99"/>
      <c r="N99" s="99"/>
    </row>
    <row r="100" spans="1:14">
      <c r="A100" s="357">
        <v>5</v>
      </c>
      <c r="B100" s="454" t="s">
        <v>1412</v>
      </c>
      <c r="C100" s="128">
        <f>SUM(D100:F100)</f>
        <v>41.63</v>
      </c>
      <c r="D100" s="128"/>
      <c r="E100" s="128">
        <f>SUM('..'!N180:O180)</f>
        <v>41.63</v>
      </c>
      <c r="F100" s="129"/>
      <c r="G100" s="100"/>
      <c r="H100" s="96"/>
      <c r="I100" s="97"/>
      <c r="J100" s="98"/>
      <c r="K100" s="98"/>
      <c r="L100" s="99"/>
      <c r="M100" s="99"/>
      <c r="N100" s="99"/>
    </row>
    <row r="101" spans="1:14">
      <c r="A101" s="357">
        <v>9</v>
      </c>
      <c r="B101" s="453" t="s">
        <v>762</v>
      </c>
      <c r="C101" s="128">
        <f t="shared" ref="C101:C107" si="5">SUM(D101:F101)</f>
        <v>260.79711111111112</v>
      </c>
      <c r="D101" s="128">
        <f>SUM('..'!H343:H354)</f>
        <v>260.79711111111112</v>
      </c>
      <c r="E101" s="128"/>
      <c r="F101" s="129"/>
    </row>
    <row r="102" spans="1:14">
      <c r="A102" s="357">
        <v>9</v>
      </c>
      <c r="B102" s="453" t="s">
        <v>698</v>
      </c>
      <c r="C102" s="128">
        <f t="shared" si="5"/>
        <v>342.38888888888869</v>
      </c>
      <c r="D102" s="128">
        <f>SUM('..'!J355:M365)</f>
        <v>342.38888888888869</v>
      </c>
      <c r="E102" s="128"/>
      <c r="F102" s="129"/>
    </row>
    <row r="103" spans="1:14">
      <c r="A103" s="363">
        <v>10</v>
      </c>
      <c r="B103" s="453" t="s">
        <v>697</v>
      </c>
      <c r="C103" s="202">
        <f t="shared" si="5"/>
        <v>71.719000000000051</v>
      </c>
      <c r="D103" s="128">
        <f>SUM('..'!J410:M411)</f>
        <v>41.05600000000004</v>
      </c>
      <c r="E103" s="128">
        <f>SUM('..'!N408:P409)</f>
        <v>30.663000000000011</v>
      </c>
      <c r="F103" s="129"/>
    </row>
    <row r="104" spans="1:14">
      <c r="A104" s="363">
        <v>10</v>
      </c>
      <c r="B104" s="453" t="s">
        <v>1260</v>
      </c>
      <c r="C104" s="202">
        <f t="shared" si="5"/>
        <v>576.94399999999996</v>
      </c>
      <c r="D104" s="128">
        <f>SUM('..'!J403:M407)</f>
        <v>147.38844444444436</v>
      </c>
      <c r="E104" s="128">
        <f>SUM('..'!N389:O402)</f>
        <v>429.5555555555556</v>
      </c>
      <c r="F104" s="129"/>
    </row>
    <row r="105" spans="1:14">
      <c r="A105" s="363">
        <v>10</v>
      </c>
      <c r="B105" s="455" t="s">
        <v>1261</v>
      </c>
      <c r="C105" s="202">
        <f t="shared" si="5"/>
        <v>126.03</v>
      </c>
      <c r="D105" s="128">
        <f>SUM('..'!J412:M413)</f>
        <v>41.03</v>
      </c>
      <c r="E105" s="128">
        <f>SUM('..'!N414:O415)</f>
        <v>85</v>
      </c>
      <c r="F105" s="129"/>
    </row>
    <row r="106" spans="1:14">
      <c r="A106" s="357">
        <v>17</v>
      </c>
      <c r="B106" s="453" t="s">
        <v>1262</v>
      </c>
      <c r="C106" s="128">
        <f t="shared" si="5"/>
        <v>200</v>
      </c>
      <c r="D106" s="128"/>
      <c r="E106" s="128">
        <f>'..'!H507+'..'!H508+'..'!H509+'..'!H510</f>
        <v>200</v>
      </c>
      <c r="F106" s="129"/>
    </row>
    <row r="107" spans="1:14">
      <c r="A107" s="357">
        <v>22</v>
      </c>
      <c r="B107" s="453" t="s">
        <v>1263</v>
      </c>
      <c r="C107" s="128">
        <f t="shared" si="5"/>
        <v>249</v>
      </c>
      <c r="D107" s="128"/>
      <c r="E107" s="128">
        <f>SUM('..'!N542:O543)</f>
        <v>53.32</v>
      </c>
      <c r="F107" s="129">
        <f>SUM('..'!P544:P550)</f>
        <v>195.68</v>
      </c>
    </row>
    <row r="108" spans="1:14">
      <c r="A108" s="357">
        <v>34</v>
      </c>
      <c r="B108" s="453" t="s">
        <v>814</v>
      </c>
      <c r="C108" s="128">
        <f t="shared" ref="C108:C113" si="6">SUM(D108:F108)</f>
        <v>190</v>
      </c>
      <c r="D108" s="128"/>
      <c r="E108" s="128"/>
      <c r="F108" s="129">
        <f>SUM('..'!P624)</f>
        <v>190</v>
      </c>
    </row>
    <row r="109" spans="1:14">
      <c r="A109" s="357">
        <v>35</v>
      </c>
      <c r="B109" s="453" t="s">
        <v>817</v>
      </c>
      <c r="C109" s="128">
        <f t="shared" si="6"/>
        <v>122</v>
      </c>
      <c r="D109" s="128">
        <f>SUM('..'!J631:M631)</f>
        <v>48</v>
      </c>
      <c r="E109" s="128">
        <f>SUM('..'!N628:O630)</f>
        <v>44</v>
      </c>
      <c r="F109" s="129">
        <f>SUM('..'!P626:P627)</f>
        <v>30</v>
      </c>
    </row>
    <row r="110" spans="1:14">
      <c r="A110" s="357">
        <v>36</v>
      </c>
      <c r="B110" s="453" t="s">
        <v>818</v>
      </c>
      <c r="C110" s="128">
        <f t="shared" si="6"/>
        <v>224</v>
      </c>
      <c r="D110" s="128">
        <f>SUM('..'!J633:L633)</f>
        <v>40</v>
      </c>
      <c r="E110" s="128"/>
      <c r="F110" s="129">
        <f>SUM('..'!P634:P635)</f>
        <v>184</v>
      </c>
    </row>
    <row r="111" spans="1:14">
      <c r="A111" s="357">
        <v>37</v>
      </c>
      <c r="B111" s="453" t="s">
        <v>819</v>
      </c>
      <c r="C111" s="128">
        <f t="shared" si="6"/>
        <v>38</v>
      </c>
      <c r="D111" s="128"/>
      <c r="E111" s="128"/>
      <c r="F111" s="129">
        <f>SUM('..'!P637)</f>
        <v>38</v>
      </c>
    </row>
    <row r="112" spans="1:14">
      <c r="A112" s="357">
        <v>38</v>
      </c>
      <c r="B112" s="453" t="s">
        <v>821</v>
      </c>
      <c r="C112" s="128">
        <f t="shared" si="6"/>
        <v>74</v>
      </c>
      <c r="D112" s="128"/>
      <c r="E112" s="128"/>
      <c r="F112" s="129">
        <f>SUM('..'!P639)</f>
        <v>74</v>
      </c>
    </row>
    <row r="113" spans="1:7">
      <c r="A113" s="357">
        <v>39</v>
      </c>
      <c r="B113" s="453" t="s">
        <v>825</v>
      </c>
      <c r="C113" s="128">
        <f t="shared" si="6"/>
        <v>237</v>
      </c>
      <c r="D113" s="128"/>
      <c r="E113" s="128">
        <f>+'..'!H641+'..'!H642+'..'!H644+'..'!H645+'..'!H646+'..'!H647+'..'!H648</f>
        <v>217</v>
      </c>
      <c r="F113" s="129">
        <f>SUM('..'!P643)</f>
        <v>20</v>
      </c>
    </row>
    <row r="114" spans="1:7" ht="13.5" thickBot="1">
      <c r="A114" s="361"/>
      <c r="B114" s="106"/>
      <c r="C114" s="106"/>
      <c r="D114" s="106"/>
      <c r="E114" s="106"/>
      <c r="F114" s="107"/>
    </row>
    <row r="115" spans="1:7" ht="16.5" thickBot="1">
      <c r="A115" s="360"/>
      <c r="B115" s="108" t="s">
        <v>1241</v>
      </c>
      <c r="C115" s="110">
        <f>SUM(C92:C114)</f>
        <v>4148.8482926633533</v>
      </c>
      <c r="D115" s="162">
        <f>SUM(D93:D114)</f>
        <v>1619.261789503179</v>
      </c>
      <c r="E115" s="159">
        <f>SUM(E93:E114)</f>
        <v>1657.7765031601739</v>
      </c>
      <c r="F115" s="163">
        <f>SUM(F93:F114)</f>
        <v>871.81</v>
      </c>
      <c r="G115" s="74">
        <f>SUM(D115:F115)</f>
        <v>4148.8482926633533</v>
      </c>
    </row>
    <row r="116" spans="1:7" ht="15.75">
      <c r="A116" s="360"/>
      <c r="B116" s="111"/>
      <c r="C116" s="112"/>
      <c r="D116" s="112"/>
      <c r="E116" s="112"/>
      <c r="F116" s="112"/>
      <c r="G116" s="74"/>
    </row>
    <row r="117" spans="1:7">
      <c r="A117" s="355"/>
      <c r="B117" s="74"/>
      <c r="C117" s="74"/>
      <c r="D117" s="74"/>
      <c r="E117" s="74"/>
      <c r="F117" s="74"/>
    </row>
    <row r="118" spans="1:7" ht="18" customHeight="1">
      <c r="A118" s="581" t="s">
        <v>1313</v>
      </c>
      <c r="B118" s="581"/>
      <c r="C118" s="581"/>
      <c r="D118" s="581"/>
      <c r="E118" s="581"/>
      <c r="F118" s="581"/>
    </row>
    <row r="119" spans="1:7" ht="13.5" thickBot="1">
      <c r="A119" s="355"/>
      <c r="B119" s="74"/>
      <c r="C119" s="74"/>
      <c r="D119" s="74"/>
      <c r="E119" s="74"/>
      <c r="F119" s="74"/>
    </row>
    <row r="120" spans="1:7" ht="15.75">
      <c r="A120" s="177" t="s">
        <v>1226</v>
      </c>
      <c r="B120" s="578" t="s">
        <v>286</v>
      </c>
      <c r="C120" s="170" t="s">
        <v>1227</v>
      </c>
      <c r="D120" s="171" t="s">
        <v>1228</v>
      </c>
      <c r="E120" s="171"/>
      <c r="F120" s="172"/>
    </row>
    <row r="121" spans="1:7" ht="16.5" thickBot="1">
      <c r="A121" s="173" t="s">
        <v>1229</v>
      </c>
      <c r="B121" s="579"/>
      <c r="C121" s="174" t="s">
        <v>1230</v>
      </c>
      <c r="D121" s="175" t="s">
        <v>933</v>
      </c>
      <c r="E121" s="175" t="s">
        <v>950</v>
      </c>
      <c r="F121" s="176" t="s">
        <v>963</v>
      </c>
    </row>
    <row r="122" spans="1:7">
      <c r="A122" s="356"/>
      <c r="B122" s="76"/>
      <c r="C122" s="76"/>
      <c r="D122" s="76"/>
      <c r="E122" s="76"/>
      <c r="F122" s="77"/>
    </row>
    <row r="123" spans="1:7">
      <c r="A123" s="357">
        <v>1</v>
      </c>
      <c r="B123" s="450" t="s">
        <v>1264</v>
      </c>
      <c r="C123" s="128">
        <f t="shared" ref="C123:C132" si="7">SUM(D123:F123)</f>
        <v>289.42666773571995</v>
      </c>
      <c r="D123" s="128">
        <f>SUM('..'!J17:M29)</f>
        <v>289.42666773571995</v>
      </c>
      <c r="E123" s="128"/>
      <c r="F123" s="129"/>
      <c r="G123" s="74"/>
    </row>
    <row r="124" spans="1:7">
      <c r="A124" s="518">
        <v>4</v>
      </c>
      <c r="B124" s="450" t="s">
        <v>1286</v>
      </c>
      <c r="C124" s="128">
        <f t="shared" si="7"/>
        <v>116.88</v>
      </c>
      <c r="D124" s="128">
        <f>SUM('..'!H111:H114)</f>
        <v>116.88</v>
      </c>
      <c r="E124" s="128"/>
      <c r="F124" s="129"/>
      <c r="G124" s="74"/>
    </row>
    <row r="125" spans="1:7">
      <c r="A125" s="518">
        <v>4</v>
      </c>
      <c r="B125" s="450" t="s">
        <v>1287</v>
      </c>
      <c r="C125" s="128">
        <f t="shared" si="7"/>
        <v>30.680000000000007</v>
      </c>
      <c r="D125" s="128">
        <f>SUM('..'!J118:M119)</f>
        <v>30.680000000000007</v>
      </c>
      <c r="E125" s="128"/>
      <c r="F125" s="129"/>
      <c r="G125" s="74"/>
    </row>
    <row r="126" spans="1:7">
      <c r="A126" s="364">
        <v>4</v>
      </c>
      <c r="B126" s="450" t="s">
        <v>761</v>
      </c>
      <c r="C126" s="165">
        <f t="shared" si="7"/>
        <v>5.1099999999999852</v>
      </c>
      <c r="D126" s="128">
        <f>SUM('..'!J121:M121)</f>
        <v>5.1099999999999852</v>
      </c>
      <c r="E126" s="128"/>
      <c r="F126" s="129"/>
      <c r="G126" s="74"/>
    </row>
    <row r="127" spans="1:7">
      <c r="A127" s="357">
        <v>6</v>
      </c>
      <c r="B127" s="450" t="s">
        <v>1288</v>
      </c>
      <c r="C127" s="128">
        <f t="shared" si="7"/>
        <v>48.399999999999977</v>
      </c>
      <c r="D127" s="128">
        <f>SUM('..'!J271:M271)</f>
        <v>22</v>
      </c>
      <c r="E127" s="128">
        <f>SUM('..'!N268:O270)</f>
        <v>26.399999999999977</v>
      </c>
      <c r="F127" s="129"/>
      <c r="G127" s="74"/>
    </row>
    <row r="128" spans="1:7">
      <c r="A128" s="357">
        <v>12</v>
      </c>
      <c r="B128" s="450" t="s">
        <v>1289</v>
      </c>
      <c r="C128" s="128">
        <f t="shared" si="7"/>
        <v>279.14999999999998</v>
      </c>
      <c r="D128" s="128">
        <f>SUM('..'!H436+'..'!H437+'..'!H438+'..'!H441+'..'!H442+'..'!H443+'..'!H444+'..'!H445+'..'!H446)</f>
        <v>156.54999999999998</v>
      </c>
      <c r="E128" s="128">
        <f>+'..'!H432+'..'!H433+'..'!H434+'..'!H435+'..'!H439+'..'!H440</f>
        <v>122.60000000000002</v>
      </c>
      <c r="F128" s="129"/>
      <c r="G128" s="74"/>
    </row>
    <row r="129" spans="1:7">
      <c r="A129" s="357">
        <v>27</v>
      </c>
      <c r="B129" s="450" t="s">
        <v>699</v>
      </c>
      <c r="C129" s="128">
        <f t="shared" si="7"/>
        <v>150</v>
      </c>
      <c r="D129" s="128"/>
      <c r="E129" s="128">
        <f>SUM('..'!N586:O591)</f>
        <v>150</v>
      </c>
      <c r="F129" s="129"/>
      <c r="G129" s="74"/>
    </row>
    <row r="130" spans="1:7">
      <c r="A130" s="357">
        <v>30</v>
      </c>
      <c r="B130" s="450" t="s">
        <v>815</v>
      </c>
      <c r="C130" s="128">
        <f t="shared" si="7"/>
        <v>67.62</v>
      </c>
      <c r="D130" s="128">
        <f>SUM('..'!J603:M603)</f>
        <v>12.73</v>
      </c>
      <c r="E130" s="128">
        <f>SUM('..'!N604:O606)</f>
        <v>54.890000000000008</v>
      </c>
      <c r="F130" s="129"/>
    </row>
    <row r="131" spans="1:7">
      <c r="A131" s="364">
        <v>31</v>
      </c>
      <c r="B131" s="450" t="s">
        <v>1345</v>
      </c>
      <c r="C131" s="101">
        <f t="shared" si="7"/>
        <v>169</v>
      </c>
      <c r="D131" s="101">
        <f>SUM('..'!J615:M615)</f>
        <v>4</v>
      </c>
      <c r="E131" s="101">
        <f>SUM('..'!N612:O614)</f>
        <v>165</v>
      </c>
      <c r="F131" s="102"/>
    </row>
    <row r="132" spans="1:7" ht="13.5" thickBot="1">
      <c r="A132" s="509">
        <v>44</v>
      </c>
      <c r="B132" s="506" t="s">
        <v>307</v>
      </c>
      <c r="C132" s="116">
        <f t="shared" si="7"/>
        <v>31.990000000000002</v>
      </c>
      <c r="D132" s="116"/>
      <c r="E132" s="116">
        <f>SUM('..'!N669:O670)</f>
        <v>31.990000000000002</v>
      </c>
      <c r="F132" s="130"/>
      <c r="G132" s="74"/>
    </row>
    <row r="133" spans="1:7" ht="16.5" thickBot="1">
      <c r="A133" s="360"/>
      <c r="B133" s="230" t="s">
        <v>1241</v>
      </c>
      <c r="C133" s="231">
        <f>SUM(C123:C132)</f>
        <v>1188.2566677357199</v>
      </c>
      <c r="D133" s="235">
        <f>SUM(D123:D132)</f>
        <v>637.37666773571993</v>
      </c>
      <c r="E133" s="232">
        <f>SUM(E123:E132)</f>
        <v>550.88</v>
      </c>
      <c r="F133" s="236">
        <f>SUM(F123:F132)</f>
        <v>0</v>
      </c>
      <c r="G133" s="74">
        <f>SUM(D133:F133)</f>
        <v>1188.2566677357199</v>
      </c>
    </row>
    <row r="134" spans="1:7">
      <c r="A134" s="355"/>
      <c r="B134" s="74"/>
      <c r="C134" s="74"/>
      <c r="D134" s="74"/>
      <c r="E134" s="74"/>
      <c r="F134" s="28"/>
    </row>
    <row r="135" spans="1:7">
      <c r="A135" s="355"/>
      <c r="B135" s="74"/>
      <c r="C135" s="74"/>
      <c r="D135" s="74"/>
      <c r="E135" s="74"/>
      <c r="F135" s="74"/>
    </row>
    <row r="136" spans="1:7" ht="16.5" customHeight="1">
      <c r="A136" s="580" t="s">
        <v>1314</v>
      </c>
      <c r="B136" s="580"/>
      <c r="C136" s="580"/>
      <c r="D136" s="580"/>
      <c r="E136" s="580"/>
      <c r="F136" s="580"/>
    </row>
    <row r="137" spans="1:7" ht="13.5" thickBot="1">
      <c r="A137" s="355"/>
      <c r="B137" s="74"/>
      <c r="C137" s="74"/>
      <c r="D137" s="74"/>
      <c r="E137" s="74"/>
      <c r="F137" s="74"/>
    </row>
    <row r="138" spans="1:7" ht="15.75">
      <c r="A138" s="178" t="s">
        <v>1226</v>
      </c>
      <c r="B138" s="578" t="s">
        <v>286</v>
      </c>
      <c r="C138" s="170" t="s">
        <v>1227</v>
      </c>
      <c r="D138" s="171" t="s">
        <v>1228</v>
      </c>
      <c r="E138" s="171"/>
      <c r="F138" s="172"/>
    </row>
    <row r="139" spans="1:7" ht="16.5" thickBot="1">
      <c r="A139" s="179" t="s">
        <v>1229</v>
      </c>
      <c r="B139" s="579"/>
      <c r="C139" s="174" t="s">
        <v>1230</v>
      </c>
      <c r="D139" s="175" t="s">
        <v>933</v>
      </c>
      <c r="E139" s="175" t="s">
        <v>950</v>
      </c>
      <c r="F139" s="176" t="s">
        <v>963</v>
      </c>
    </row>
    <row r="140" spans="1:7">
      <c r="A140" s="356"/>
      <c r="B140" s="76"/>
      <c r="C140" s="76"/>
      <c r="D140" s="76"/>
      <c r="E140" s="76"/>
      <c r="F140" s="77"/>
    </row>
    <row r="141" spans="1:7">
      <c r="A141" s="357">
        <v>1</v>
      </c>
      <c r="B141" s="450" t="s">
        <v>1290</v>
      </c>
      <c r="C141" s="128">
        <f>SUM(D141:F141)</f>
        <v>198.61333411359993</v>
      </c>
      <c r="D141" s="128">
        <f>SUM('..'!J30:M36)</f>
        <v>132.20666718604997</v>
      </c>
      <c r="E141" s="128">
        <f>SUM('..'!N37:O39)</f>
        <v>66.406666927549978</v>
      </c>
      <c r="F141" s="129"/>
    </row>
    <row r="142" spans="1:7">
      <c r="A142" s="357">
        <v>5</v>
      </c>
      <c r="B142" s="450" t="s">
        <v>1291</v>
      </c>
      <c r="C142" s="128">
        <f t="shared" ref="C142:C148" si="8">SUM(D142:F142)</f>
        <v>110.74000000000001</v>
      </c>
      <c r="D142" s="128">
        <f>SUM('..'!J196:M201)</f>
        <v>110.74000000000001</v>
      </c>
      <c r="E142" s="128"/>
      <c r="F142" s="129"/>
    </row>
    <row r="143" spans="1:7">
      <c r="A143" s="357">
        <v>5</v>
      </c>
      <c r="B143" s="450" t="s">
        <v>1292</v>
      </c>
      <c r="C143" s="128">
        <f t="shared" si="8"/>
        <v>464.41673404056513</v>
      </c>
      <c r="D143" s="128">
        <f>SUM('..'!H202)</f>
        <v>4.0699999999999932</v>
      </c>
      <c r="E143" s="128">
        <f>SUM('..'!N203:O217)</f>
        <v>390.54673404056518</v>
      </c>
      <c r="F143" s="129">
        <f>SUM('..'!P218)</f>
        <v>69.799999999999955</v>
      </c>
    </row>
    <row r="144" spans="1:7">
      <c r="A144" s="357">
        <v>14</v>
      </c>
      <c r="B144" s="450" t="s">
        <v>1293</v>
      </c>
      <c r="C144" s="128">
        <f t="shared" si="8"/>
        <v>316.07</v>
      </c>
      <c r="D144" s="128">
        <f>+'..'!H461+'..'!H465+'..'!H475</f>
        <v>36.019999999999982</v>
      </c>
      <c r="E144" s="128">
        <f>+'..'!H462+'..'!H463+'..'!H464+'..'!H466+'..'!H467+'..'!H468+'..'!H469+'..'!H470+'..'!H471+'..'!H472+'..'!H473+'..'!H474</f>
        <v>280.05</v>
      </c>
      <c r="F144" s="129"/>
    </row>
    <row r="145" spans="1:9">
      <c r="A145" s="357">
        <v>6</v>
      </c>
      <c r="B145" s="450" t="s">
        <v>1294</v>
      </c>
      <c r="C145" s="128">
        <f t="shared" si="8"/>
        <v>251.93999999999994</v>
      </c>
      <c r="D145" s="128">
        <f>SUM('..'!J265:M265)</f>
        <v>5.9399999999999409</v>
      </c>
      <c r="E145" s="350">
        <v>246</v>
      </c>
      <c r="F145" s="129"/>
    </row>
    <row r="146" spans="1:9">
      <c r="A146" s="357">
        <v>20</v>
      </c>
      <c r="B146" s="450" t="s">
        <v>1295</v>
      </c>
      <c r="C146" s="128">
        <f t="shared" si="8"/>
        <v>25</v>
      </c>
      <c r="D146" s="128"/>
      <c r="E146" s="128"/>
      <c r="F146" s="129">
        <f>SUM('..'!P526:P527)</f>
        <v>25</v>
      </c>
    </row>
    <row r="147" spans="1:9">
      <c r="A147" s="357">
        <v>21</v>
      </c>
      <c r="B147" s="450" t="s">
        <v>700</v>
      </c>
      <c r="C147" s="128">
        <f t="shared" si="8"/>
        <v>196.78</v>
      </c>
      <c r="D147" s="128"/>
      <c r="E147" s="128">
        <f>+'..'!H532+'..'!H533+'..'!H534+'..'!H535+'..'!H540</f>
        <v>120.18</v>
      </c>
      <c r="F147" s="129">
        <f>SUM('..'!P536:P539)</f>
        <v>76.599999999999994</v>
      </c>
    </row>
    <row r="148" spans="1:9">
      <c r="A148" s="357">
        <v>30</v>
      </c>
      <c r="B148" s="450" t="s">
        <v>749</v>
      </c>
      <c r="C148" s="128">
        <f t="shared" si="8"/>
        <v>136.22999999999999</v>
      </c>
      <c r="D148" s="128"/>
      <c r="E148" s="128">
        <f>SUM('..'!H610+'..'!H608)</f>
        <v>79.939999999999969</v>
      </c>
      <c r="F148" s="129">
        <f>+'..'!H607+'..'!H609</f>
        <v>56.29000000000002</v>
      </c>
    </row>
    <row r="149" spans="1:9" ht="13.5" thickBot="1">
      <c r="A149" s="359">
        <v>28</v>
      </c>
      <c r="B149" s="506" t="s">
        <v>750</v>
      </c>
      <c r="C149" s="106">
        <f>SUM(D149:F149)</f>
        <v>58</v>
      </c>
      <c r="D149" s="106"/>
      <c r="E149" s="106"/>
      <c r="F149" s="107">
        <f>SUM('..'!P596)</f>
        <v>58</v>
      </c>
    </row>
    <row r="150" spans="1:9" ht="16.5" thickBot="1">
      <c r="A150" s="360"/>
      <c r="B150" s="230" t="s">
        <v>1241</v>
      </c>
      <c r="C150" s="231">
        <f>SUM(C141:C149)</f>
        <v>1757.7900681541648</v>
      </c>
      <c r="D150" s="507">
        <f>SUM(D141:D149)</f>
        <v>288.97666718604989</v>
      </c>
      <c r="E150" s="232">
        <f>SUM(E141:E149)</f>
        <v>1183.1234009681152</v>
      </c>
      <c r="F150" s="508">
        <f>SUM(F141:F149)</f>
        <v>285.68999999999994</v>
      </c>
      <c r="G150" s="74">
        <f>SUM(D150:F150)</f>
        <v>1757.7900681541651</v>
      </c>
    </row>
    <row r="151" spans="1:9" ht="15.75">
      <c r="A151" s="360"/>
      <c r="B151" s="111"/>
      <c r="C151" s="112"/>
      <c r="D151" s="112"/>
      <c r="E151" s="112"/>
      <c r="F151" s="112"/>
      <c r="G151" s="74"/>
    </row>
    <row r="152" spans="1:9">
      <c r="A152" s="355"/>
      <c r="B152" s="74"/>
      <c r="C152" s="74"/>
      <c r="D152" s="74"/>
      <c r="E152" s="74"/>
      <c r="F152" s="74"/>
    </row>
    <row r="153" spans="1:9" ht="16.5" customHeight="1">
      <c r="A153" s="580" t="s">
        <v>1315</v>
      </c>
      <c r="B153" s="580"/>
      <c r="C153" s="580"/>
      <c r="D153" s="580"/>
      <c r="E153" s="580"/>
      <c r="F153" s="580"/>
    </row>
    <row r="154" spans="1:9" ht="13.5" thickBot="1">
      <c r="A154" s="355"/>
      <c r="B154" s="74"/>
      <c r="C154" s="74"/>
      <c r="D154" s="74"/>
      <c r="E154" s="74"/>
      <c r="F154" s="74"/>
    </row>
    <row r="155" spans="1:9" ht="15.75">
      <c r="A155" s="178" t="s">
        <v>1226</v>
      </c>
      <c r="B155" s="578" t="s">
        <v>286</v>
      </c>
      <c r="C155" s="170" t="s">
        <v>1227</v>
      </c>
      <c r="D155" s="171" t="s">
        <v>1228</v>
      </c>
      <c r="E155" s="171"/>
      <c r="F155" s="172"/>
    </row>
    <row r="156" spans="1:9" ht="16.5" thickBot="1">
      <c r="A156" s="173" t="s">
        <v>1229</v>
      </c>
      <c r="B156" s="579"/>
      <c r="C156" s="174" t="s">
        <v>1230</v>
      </c>
      <c r="D156" s="175" t="s">
        <v>933</v>
      </c>
      <c r="E156" s="175" t="s">
        <v>950</v>
      </c>
      <c r="F156" s="176" t="s">
        <v>963</v>
      </c>
    </row>
    <row r="157" spans="1:9">
      <c r="A157" s="356"/>
      <c r="B157" s="76"/>
      <c r="C157" s="76"/>
      <c r="D157" s="76"/>
      <c r="E157" s="76"/>
      <c r="F157" s="77"/>
      <c r="I157" s="74"/>
    </row>
    <row r="158" spans="1:9">
      <c r="A158" s="357">
        <v>3</v>
      </c>
      <c r="B158" s="450" t="s">
        <v>1296</v>
      </c>
      <c r="C158" s="128">
        <f t="shared" ref="C158:C163" si="9">SUM(D158:F158)</f>
        <v>322.28788893055986</v>
      </c>
      <c r="D158" s="128">
        <f>SUM('..'!J94:M109)</f>
        <v>31.625495533601907</v>
      </c>
      <c r="E158" s="128">
        <f>SUM('..'!N94:O109)</f>
        <v>74.16262949999998</v>
      </c>
      <c r="F158" s="129">
        <f>SUM('..'!P94:P109)</f>
        <v>216.49976389695797</v>
      </c>
    </row>
    <row r="159" spans="1:9">
      <c r="A159" s="357">
        <v>8</v>
      </c>
      <c r="B159" s="450" t="s">
        <v>1297</v>
      </c>
      <c r="C159" s="128">
        <f t="shared" si="9"/>
        <v>99.480000000000018</v>
      </c>
      <c r="D159" s="128"/>
      <c r="E159" s="128">
        <f>SUM('..'!N326:O329)</f>
        <v>99.480000000000018</v>
      </c>
      <c r="F159" s="129"/>
    </row>
    <row r="160" spans="1:9">
      <c r="A160" s="357">
        <v>8</v>
      </c>
      <c r="B160" s="450" t="s">
        <v>1298</v>
      </c>
      <c r="C160" s="128">
        <f t="shared" si="9"/>
        <v>596.14</v>
      </c>
      <c r="D160" s="128"/>
      <c r="E160" s="128">
        <f>SUM('..'!N304:O325)</f>
        <v>596.14</v>
      </c>
      <c r="F160" s="129"/>
    </row>
    <row r="161" spans="1:10">
      <c r="A161" s="357">
        <v>9</v>
      </c>
      <c r="B161" s="450" t="s">
        <v>1299</v>
      </c>
      <c r="C161" s="128">
        <f t="shared" si="9"/>
        <v>135.33289156626518</v>
      </c>
      <c r="D161" s="128">
        <f>SUM('..'!H366:H371)</f>
        <v>135.33289156626518</v>
      </c>
      <c r="E161" s="128"/>
      <c r="F161" s="129"/>
    </row>
    <row r="162" spans="1:10">
      <c r="A162" s="357">
        <v>9</v>
      </c>
      <c r="B162" s="450" t="s">
        <v>751</v>
      </c>
      <c r="C162" s="128">
        <f t="shared" si="9"/>
        <v>702.88699999999994</v>
      </c>
      <c r="D162" s="128"/>
      <c r="E162" s="128">
        <f>'..'!H372+'..'!H380+'..'!H381+'..'!H382+'..'!H387</f>
        <v>196.767</v>
      </c>
      <c r="F162" s="129">
        <f>'..'!H373+'..'!H374+'..'!H375+'..'!H376+'..'!H377+'..'!H378+'..'!H379+'..'!H383+'..'!H384+'..'!H385+'..'!H386</f>
        <v>506.12</v>
      </c>
    </row>
    <row r="163" spans="1:10">
      <c r="A163" s="357">
        <v>13</v>
      </c>
      <c r="B163" s="450" t="s">
        <v>1301</v>
      </c>
      <c r="C163" s="128">
        <f t="shared" si="9"/>
        <v>47.700000000000045</v>
      </c>
      <c r="D163" s="128"/>
      <c r="E163" s="128">
        <f>SUM('..'!N458:O459)</f>
        <v>47.700000000000045</v>
      </c>
      <c r="F163" s="129"/>
    </row>
    <row r="164" spans="1:10" ht="13.5" thickBot="1">
      <c r="A164" s="359">
        <v>24</v>
      </c>
      <c r="B164" s="450" t="s">
        <v>757</v>
      </c>
      <c r="C164" s="128">
        <f>SUM(D164:F164)</f>
        <v>156.14999999999998</v>
      </c>
      <c r="D164" s="128"/>
      <c r="E164" s="128"/>
      <c r="F164" s="129">
        <f>SUM('..'!P565:P569)</f>
        <v>156.14999999999998</v>
      </c>
    </row>
    <row r="165" spans="1:10" ht="16.5" thickBot="1">
      <c r="A165" s="360"/>
      <c r="B165" s="108" t="s">
        <v>1241</v>
      </c>
      <c r="C165" s="110">
        <f>SUM(C158:C164)</f>
        <v>2059.9777804968253</v>
      </c>
      <c r="D165" s="162">
        <f>SUM(D158:D164)</f>
        <v>166.95838709986708</v>
      </c>
      <c r="E165" s="159">
        <f>SUM(E158:E164)</f>
        <v>1014.2496295000001</v>
      </c>
      <c r="F165" s="163">
        <f>SUM(F158:F164)</f>
        <v>878.7697638969579</v>
      </c>
      <c r="G165" s="74">
        <f>SUM(D165:F165)</f>
        <v>2059.9777804968253</v>
      </c>
    </row>
    <row r="166" spans="1:10" ht="15.75">
      <c r="A166" s="360"/>
      <c r="B166" s="111"/>
      <c r="C166" s="112"/>
      <c r="D166" s="112"/>
      <c r="E166" s="112"/>
      <c r="F166" s="112"/>
      <c r="G166" s="74"/>
    </row>
    <row r="167" spans="1:10">
      <c r="A167" s="355"/>
      <c r="B167" s="74"/>
      <c r="C167" s="74"/>
      <c r="D167" s="74"/>
      <c r="E167" s="74"/>
      <c r="F167" s="74"/>
      <c r="I167" s="74"/>
      <c r="J167" s="74"/>
    </row>
    <row r="168" spans="1:10" ht="16.5" customHeight="1">
      <c r="A168" s="580" t="s">
        <v>1316</v>
      </c>
      <c r="B168" s="580"/>
      <c r="C168" s="580"/>
      <c r="D168" s="580"/>
      <c r="E168" s="580"/>
      <c r="F168" s="580"/>
    </row>
    <row r="169" spans="1:10" ht="13.5" thickBot="1">
      <c r="A169" s="355"/>
      <c r="B169" s="74"/>
      <c r="C169" s="74"/>
      <c r="D169" s="74"/>
      <c r="E169" s="74"/>
      <c r="F169" s="74"/>
    </row>
    <row r="170" spans="1:10" ht="15.75">
      <c r="A170" s="178" t="s">
        <v>1226</v>
      </c>
      <c r="B170" s="578" t="s">
        <v>286</v>
      </c>
      <c r="C170" s="170" t="s">
        <v>1227</v>
      </c>
      <c r="D170" s="171" t="s">
        <v>1228</v>
      </c>
      <c r="E170" s="171"/>
      <c r="F170" s="172"/>
    </row>
    <row r="171" spans="1:10" ht="16.5" thickBot="1">
      <c r="A171" s="173" t="s">
        <v>1229</v>
      </c>
      <c r="B171" s="579"/>
      <c r="C171" s="174" t="s">
        <v>1230</v>
      </c>
      <c r="D171" s="175" t="s">
        <v>933</v>
      </c>
      <c r="E171" s="175" t="s">
        <v>950</v>
      </c>
      <c r="F171" s="176" t="s">
        <v>963</v>
      </c>
    </row>
    <row r="172" spans="1:10">
      <c r="A172" s="356"/>
      <c r="B172" s="76"/>
      <c r="C172" s="76"/>
      <c r="D172" s="76"/>
      <c r="E172" s="76"/>
      <c r="F172" s="77"/>
    </row>
    <row r="173" spans="1:10">
      <c r="A173" s="357">
        <v>13</v>
      </c>
      <c r="B173" s="450" t="s">
        <v>1302</v>
      </c>
      <c r="C173" s="128">
        <f>SUM(D173:F173)</f>
        <v>33</v>
      </c>
      <c r="D173" s="128">
        <f>SUM('..'!J448:M448)</f>
        <v>33</v>
      </c>
      <c r="E173" s="128"/>
      <c r="F173" s="129"/>
    </row>
    <row r="174" spans="1:10">
      <c r="A174" s="357">
        <v>13</v>
      </c>
      <c r="B174" s="450" t="s">
        <v>1303</v>
      </c>
      <c r="C174" s="128">
        <f>SUM(D174:F174)</f>
        <v>188.91</v>
      </c>
      <c r="D174" s="128"/>
      <c r="E174" s="128">
        <f>SUM('..'!N449:O454)</f>
        <v>188.91</v>
      </c>
      <c r="F174" s="129"/>
    </row>
    <row r="175" spans="1:10">
      <c r="A175" s="357">
        <v>13</v>
      </c>
      <c r="B175" s="450" t="s">
        <v>1304</v>
      </c>
      <c r="C175" s="128">
        <f>SUM(D175:F175)</f>
        <v>100.67999999999998</v>
      </c>
      <c r="D175" s="128"/>
      <c r="E175" s="128">
        <f>SUM('..'!N455:O457)</f>
        <v>100.67999999999998</v>
      </c>
      <c r="F175" s="129"/>
    </row>
    <row r="176" spans="1:10">
      <c r="A176" s="357">
        <v>16</v>
      </c>
      <c r="B176" s="450" t="s">
        <v>1305</v>
      </c>
      <c r="C176" s="128">
        <f>SUM(D176:F176)</f>
        <v>153.60000000000002</v>
      </c>
      <c r="D176" s="128"/>
      <c r="E176" s="128"/>
      <c r="F176" s="129">
        <f>SUM('..'!P498:P502)</f>
        <v>153.60000000000002</v>
      </c>
    </row>
    <row r="177" spans="1:9" ht="13.5" thickBot="1">
      <c r="A177" s="359">
        <v>18</v>
      </c>
      <c r="B177" s="450" t="s">
        <v>827</v>
      </c>
      <c r="C177" s="128">
        <f>SUM(D177:F177)</f>
        <v>76</v>
      </c>
      <c r="D177" s="128"/>
      <c r="E177" s="128"/>
      <c r="F177" s="129">
        <f>SUM('..'!P512:P513)</f>
        <v>76</v>
      </c>
    </row>
    <row r="178" spans="1:9" ht="16.5" thickBot="1">
      <c r="A178" s="360"/>
      <c r="B178" s="108" t="s">
        <v>1241</v>
      </c>
      <c r="C178" s="131">
        <f>SUM(C173:C177)</f>
        <v>552.19000000000005</v>
      </c>
      <c r="D178" s="161">
        <f>SUM(D173:D177)</f>
        <v>33</v>
      </c>
      <c r="E178" s="160">
        <f>SUM(E173:E177)</f>
        <v>289.58999999999997</v>
      </c>
      <c r="F178" s="164">
        <f>SUM(F173:F177)</f>
        <v>229.60000000000002</v>
      </c>
      <c r="G178" s="74">
        <f>SUM(D178:F178)</f>
        <v>552.19000000000005</v>
      </c>
    </row>
    <row r="179" spans="1:9" ht="15.75">
      <c r="A179" s="360"/>
      <c r="B179" s="111"/>
      <c r="C179" s="158"/>
      <c r="D179" s="158"/>
      <c r="E179" s="158"/>
      <c r="F179" s="158"/>
      <c r="G179" s="74"/>
    </row>
    <row r="180" spans="1:9" ht="15.75">
      <c r="A180" s="360"/>
      <c r="B180" s="111"/>
      <c r="C180" s="158"/>
      <c r="D180" s="158"/>
      <c r="E180" s="158"/>
      <c r="F180" s="158"/>
      <c r="G180" s="74">
        <f>SUM(G32:G178)</f>
        <v>15963.33420721434</v>
      </c>
      <c r="I180" s="4"/>
    </row>
    <row r="181" spans="1:9" ht="15.75">
      <c r="A181" s="360"/>
      <c r="B181" s="111"/>
      <c r="C181" s="158">
        <f>+C178+C165+C150+C133+C115+C85+C66+C50+C32</f>
        <v>15963.334207214339</v>
      </c>
      <c r="D181" s="158"/>
      <c r="E181" s="158"/>
      <c r="F181" s="158"/>
      <c r="G181" s="74"/>
    </row>
    <row r="182" spans="1:9" ht="15.75">
      <c r="A182" s="360"/>
      <c r="B182" s="111"/>
      <c r="C182" s="428">
        <v>65</v>
      </c>
      <c r="D182" s="158"/>
      <c r="E182" s="158"/>
      <c r="F182" s="158"/>
      <c r="G182" s="74"/>
    </row>
    <row r="183" spans="1:9" ht="15.75">
      <c r="A183" s="360"/>
      <c r="B183" s="111"/>
      <c r="C183" s="158">
        <f>SUM(C181:C182)</f>
        <v>16028.334207214339</v>
      </c>
      <c r="D183" s="158"/>
      <c r="E183" s="158"/>
      <c r="F183" s="158"/>
      <c r="G183" s="74"/>
    </row>
    <row r="184" spans="1:9" ht="15.75">
      <c r="A184" s="360"/>
      <c r="B184" s="111"/>
      <c r="C184" s="158"/>
      <c r="D184" s="158"/>
      <c r="E184" s="158"/>
      <c r="F184" s="158"/>
      <c r="G184" s="74"/>
    </row>
    <row r="185" spans="1:9" ht="15.75">
      <c r="A185" s="360"/>
      <c r="B185" s="111"/>
      <c r="C185" s="158"/>
      <c r="D185" s="158"/>
      <c r="E185" s="158"/>
      <c r="F185" s="158"/>
      <c r="G185" s="74"/>
    </row>
    <row r="186" spans="1:9" ht="15.75">
      <c r="A186" s="360"/>
      <c r="B186" s="111"/>
      <c r="C186" s="158"/>
      <c r="D186" s="158"/>
      <c r="E186" s="158"/>
      <c r="F186" s="158"/>
      <c r="G186" s="74"/>
    </row>
    <row r="187" spans="1:9" ht="15.75">
      <c r="A187" s="360"/>
      <c r="B187" s="111"/>
      <c r="C187" s="158"/>
      <c r="D187" s="158"/>
      <c r="E187" s="158"/>
      <c r="F187" s="158"/>
      <c r="G187" s="74"/>
    </row>
    <row r="188" spans="1:9" ht="15.75">
      <c r="A188" s="360"/>
      <c r="B188" s="111"/>
      <c r="C188" s="158"/>
      <c r="D188" s="158"/>
      <c r="E188" s="158"/>
      <c r="F188" s="158"/>
      <c r="G188" s="74"/>
    </row>
    <row r="189" spans="1:9" ht="15.75">
      <c r="A189" s="360"/>
      <c r="B189" s="111"/>
      <c r="C189" s="158"/>
      <c r="D189" s="158"/>
      <c r="E189" s="158"/>
      <c r="F189" s="158"/>
      <c r="G189" s="74"/>
    </row>
    <row r="190" spans="1:9" ht="15.75">
      <c r="A190" s="360"/>
      <c r="B190" s="111"/>
      <c r="C190" s="158"/>
      <c r="D190" s="158"/>
      <c r="E190" s="158"/>
      <c r="F190" s="158"/>
      <c r="G190" s="74"/>
    </row>
    <row r="191" spans="1:9" ht="15.75">
      <c r="A191" s="360"/>
      <c r="B191" s="111"/>
      <c r="C191" s="158"/>
      <c r="D191" s="158"/>
      <c r="E191" s="158"/>
      <c r="F191" s="158"/>
      <c r="G191" s="74"/>
    </row>
    <row r="192" spans="1:9" ht="15.75">
      <c r="A192" s="360"/>
      <c r="B192" s="111"/>
      <c r="C192" s="158"/>
      <c r="D192" s="158"/>
      <c r="E192" s="158"/>
      <c r="F192" s="158"/>
      <c r="G192" s="240"/>
    </row>
    <row r="193" spans="1:7" ht="15.75">
      <c r="A193" s="360"/>
      <c r="B193" s="111"/>
      <c r="C193" s="158"/>
      <c r="D193" s="158"/>
      <c r="E193" s="158"/>
      <c r="F193" s="158"/>
      <c r="G193" s="74"/>
    </row>
    <row r="194" spans="1:7" ht="15.75">
      <c r="A194" s="360"/>
      <c r="B194" s="111"/>
      <c r="C194" s="158"/>
      <c r="D194" s="158"/>
      <c r="E194" s="158"/>
      <c r="F194" s="158"/>
      <c r="G194" s="74"/>
    </row>
    <row r="197" spans="1:7">
      <c r="F197" s="28"/>
      <c r="G197" s="74"/>
    </row>
    <row r="199" spans="1:7">
      <c r="G199" s="74"/>
    </row>
  </sheetData>
  <mergeCells count="19">
    <mergeCell ref="B155:B156"/>
    <mergeCell ref="A168:F168"/>
    <mergeCell ref="A8:F8"/>
    <mergeCell ref="B12:B13"/>
    <mergeCell ref="B37:B38"/>
    <mergeCell ref="A10:F10"/>
    <mergeCell ref="A35:F35"/>
    <mergeCell ref="A53:F53"/>
    <mergeCell ref="B55:B56"/>
    <mergeCell ref="B72:B73"/>
    <mergeCell ref="A70:F70"/>
    <mergeCell ref="B170:B171"/>
    <mergeCell ref="A88:F88"/>
    <mergeCell ref="B120:B121"/>
    <mergeCell ref="A118:F118"/>
    <mergeCell ref="A136:F136"/>
    <mergeCell ref="B90:B91"/>
    <mergeCell ref="B138:B139"/>
    <mergeCell ref="A153:F153"/>
  </mergeCells>
  <phoneticPr fontId="5" type="noConversion"/>
  <pageMargins left="0.9" right="0.47244094488188981" top="0.65" bottom="0.54" header="0" footer="0"/>
  <pageSetup scale="72" fitToHeight="4" orientation="portrait" horizontalDpi="300" verticalDpi="300" r:id="rId1"/>
  <headerFooter alignWithMargins="0"/>
  <rowBreaks count="2" manualBreakCount="2">
    <brk id="68" max="16383" man="1"/>
    <brk id="13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5" enableFormatConditionsCalculation="0">
    <tabColor indexed="43"/>
    <pageSetUpPr fitToPage="1"/>
  </sheetPr>
  <dimension ref="A6:P51"/>
  <sheetViews>
    <sheetView zoomScale="75" workbookViewId="0">
      <selection activeCell="K42" sqref="K42"/>
    </sheetView>
  </sheetViews>
  <sheetFormatPr baseColWidth="10" defaultColWidth="11.42578125" defaultRowHeight="12.75"/>
  <cols>
    <col min="1" max="1" width="21.28515625" customWidth="1"/>
    <col min="2" max="2" width="14.7109375" customWidth="1"/>
    <col min="3" max="3" width="5.28515625" customWidth="1"/>
    <col min="4" max="4" width="14.140625" customWidth="1"/>
    <col min="5" max="5" width="5.7109375" customWidth="1"/>
    <col min="7" max="7" width="5.7109375" customWidth="1"/>
    <col min="9" max="9" width="5.7109375" customWidth="1"/>
    <col min="10" max="10" width="4.5703125" customWidth="1"/>
    <col min="11" max="11" width="12.140625" bestFit="1" customWidth="1"/>
    <col min="12" max="12" width="6" bestFit="1" customWidth="1"/>
    <col min="13" max="13" width="8" bestFit="1" customWidth="1"/>
    <col min="14" max="14" width="7.140625" bestFit="1" customWidth="1"/>
  </cols>
  <sheetData>
    <row r="6" spans="1:14" ht="33.75" customHeight="1">
      <c r="A6" s="584" t="s">
        <v>201</v>
      </c>
      <c r="B6" s="584"/>
      <c r="C6" s="584"/>
      <c r="D6" s="584"/>
      <c r="E6" s="584"/>
      <c r="F6" s="584"/>
      <c r="G6" s="584"/>
      <c r="H6" s="584"/>
      <c r="I6" s="584"/>
    </row>
    <row r="7" spans="1:14" ht="14.25">
      <c r="A7" s="583" t="s">
        <v>204</v>
      </c>
      <c r="B7" s="583"/>
      <c r="C7" s="583"/>
      <c r="D7" s="583"/>
      <c r="E7" s="583"/>
      <c r="F7" s="583"/>
      <c r="G7" s="583"/>
      <c r="H7" s="583"/>
      <c r="I7" s="583"/>
    </row>
    <row r="8" spans="1:14" ht="14.25">
      <c r="A8" s="583" t="s">
        <v>1329</v>
      </c>
      <c r="B8" s="583"/>
      <c r="C8" s="583"/>
      <c r="D8" s="583"/>
      <c r="E8" s="583"/>
      <c r="F8" s="583"/>
      <c r="G8" s="583"/>
      <c r="H8" s="583"/>
      <c r="I8" s="583"/>
    </row>
    <row r="9" spans="1:14" ht="13.5" thickBot="1"/>
    <row r="10" spans="1:14" ht="45.75" customHeight="1" thickBot="1">
      <c r="A10" s="533" t="s">
        <v>1308</v>
      </c>
      <c r="B10" s="534" t="s">
        <v>203</v>
      </c>
      <c r="C10" s="535" t="s">
        <v>1317</v>
      </c>
      <c r="D10" s="535" t="s">
        <v>1318</v>
      </c>
      <c r="E10" s="535" t="s">
        <v>1317</v>
      </c>
      <c r="F10" s="535" t="s">
        <v>1231</v>
      </c>
      <c r="G10" s="535" t="s">
        <v>1317</v>
      </c>
      <c r="H10" s="535" t="s">
        <v>1232</v>
      </c>
      <c r="I10" s="536" t="s">
        <v>1317</v>
      </c>
    </row>
    <row r="11" spans="1:14" s="5" customFormat="1" ht="6.75" customHeight="1" thickBot="1">
      <c r="A11" s="531"/>
      <c r="B11" s="532"/>
      <c r="C11" s="531"/>
      <c r="D11" s="531"/>
      <c r="E11" s="531"/>
      <c r="F11" s="531"/>
      <c r="G11" s="531"/>
      <c r="H11" s="531"/>
      <c r="I11" s="531"/>
    </row>
    <row r="12" spans="1:14" ht="18.75" customHeight="1">
      <c r="A12" s="79" t="s">
        <v>1319</v>
      </c>
      <c r="B12" s="342">
        <f>'Por Deptos. (2)'!C32</f>
        <v>2746.8244453331936</v>
      </c>
      <c r="C12" s="82">
        <f>B12/B23*100</f>
        <v>17.207084746066496</v>
      </c>
      <c r="D12" s="88">
        <f>'Por Deptos. (2)'!D32</f>
        <v>712.84365819719403</v>
      </c>
      <c r="E12" s="85">
        <f t="shared" ref="E12:E20" si="0">D12/B12*100</f>
        <v>25.951555055085624</v>
      </c>
      <c r="F12" s="537">
        <f>'Por Deptos. (2)'!E32</f>
        <v>1511.3477871360001</v>
      </c>
      <c r="G12" s="85">
        <f t="shared" ref="G12:G20" si="1">F12/B12*100</f>
        <v>55.021637429496209</v>
      </c>
      <c r="H12" s="122">
        <f>'Por Deptos. (2)'!F32</f>
        <v>522.63300000000004</v>
      </c>
      <c r="I12" s="82">
        <f t="shared" ref="I12:I20" si="2">H12/B12*100</f>
        <v>19.026807515418188</v>
      </c>
    </row>
    <row r="13" spans="1:14" ht="18.75" customHeight="1">
      <c r="A13" s="80" t="s">
        <v>1320</v>
      </c>
      <c r="B13" s="343">
        <f>'Por Deptos. (2)'!C50</f>
        <v>948.8338112993016</v>
      </c>
      <c r="C13" s="83">
        <f>B13/B23*100</f>
        <v>5.9438322782874105</v>
      </c>
      <c r="D13" s="89">
        <f>'Por Deptos. (2)'!D50</f>
        <v>271.62033338765502</v>
      </c>
      <c r="E13" s="86">
        <f t="shared" si="0"/>
        <v>28.626755302459884</v>
      </c>
      <c r="F13" s="538">
        <f>'Por Deptos. (2)'!E50</f>
        <v>493.07647791164652</v>
      </c>
      <c r="G13" s="86">
        <f t="shared" si="1"/>
        <v>51.966579609599272</v>
      </c>
      <c r="H13" s="90">
        <f>'Por Deptos. (2)'!F50</f>
        <v>184.137</v>
      </c>
      <c r="I13" s="83">
        <f t="shared" si="2"/>
        <v>19.406665087940837</v>
      </c>
    </row>
    <row r="14" spans="1:14" ht="18.75" customHeight="1">
      <c r="A14" s="80" t="s">
        <v>1321</v>
      </c>
      <c r="B14" s="343">
        <f>'Por Deptos. (2)'!C66</f>
        <v>1267.694</v>
      </c>
      <c r="C14" s="83">
        <f>B14/B23*100</f>
        <v>7.9412858463308282</v>
      </c>
      <c r="D14" s="89">
        <f>'Por Deptos. (2)'!D66</f>
        <v>397.06700000000001</v>
      </c>
      <c r="E14" s="86">
        <f t="shared" si="0"/>
        <v>31.321990953652858</v>
      </c>
      <c r="F14" s="538">
        <f>'Por Deptos. (2)'!E66</f>
        <v>626.03700000000003</v>
      </c>
      <c r="G14" s="86">
        <f t="shared" si="1"/>
        <v>49.383920725348553</v>
      </c>
      <c r="H14" s="90">
        <f>'Por Deptos. (2)'!F66</f>
        <v>244.59</v>
      </c>
      <c r="I14" s="83">
        <f t="shared" si="2"/>
        <v>19.2940883209986</v>
      </c>
    </row>
    <row r="15" spans="1:14" ht="18.75" customHeight="1">
      <c r="A15" s="80" t="s">
        <v>1322</v>
      </c>
      <c r="B15" s="343">
        <f>'Por Deptos. (2)'!C85</f>
        <v>1292.91914153178</v>
      </c>
      <c r="C15" s="83">
        <f>B15/B23*100</f>
        <v>8.0993050997295324</v>
      </c>
      <c r="D15" s="89">
        <f>'Por Deptos. (2)'!D85</f>
        <v>614.47492454474502</v>
      </c>
      <c r="E15" s="86">
        <f t="shared" si="0"/>
        <v>47.52616809561259</v>
      </c>
      <c r="F15" s="538">
        <f>'Por Deptos. (2)'!E85</f>
        <v>511.44421698703502</v>
      </c>
      <c r="G15" s="86">
        <f t="shared" si="1"/>
        <v>39.557324240795431</v>
      </c>
      <c r="H15" s="90">
        <f>'Por Deptos. (2)'!F85</f>
        <v>167</v>
      </c>
      <c r="I15" s="83">
        <f t="shared" si="2"/>
        <v>12.916507663591981</v>
      </c>
    </row>
    <row r="16" spans="1:14" ht="18.75" customHeight="1">
      <c r="A16" s="80" t="s">
        <v>1323</v>
      </c>
      <c r="B16" s="343">
        <f>'Por Deptos. (2)'!C115</f>
        <v>4148.8482926633533</v>
      </c>
      <c r="C16" s="83">
        <f>B16/B23*100</f>
        <v>25.989860506637491</v>
      </c>
      <c r="D16" s="89">
        <f>'Por Deptos. (2)'!D115</f>
        <v>1619.261789503179</v>
      </c>
      <c r="E16" s="86">
        <f t="shared" si="0"/>
        <v>39.029187747515678</v>
      </c>
      <c r="F16" s="538">
        <f>'Por Deptos. (2)'!E115</f>
        <v>1657.7765031601739</v>
      </c>
      <c r="G16" s="86">
        <f t="shared" si="1"/>
        <v>39.957510764896256</v>
      </c>
      <c r="H16" s="90">
        <f>'Por Deptos. (2)'!F115</f>
        <v>871.81</v>
      </c>
      <c r="I16" s="83">
        <f t="shared" si="2"/>
        <v>21.013301487588055</v>
      </c>
      <c r="K16" s="207" t="s">
        <v>1318</v>
      </c>
      <c r="L16" s="207" t="s">
        <v>1231</v>
      </c>
      <c r="M16" s="207" t="s">
        <v>1232</v>
      </c>
      <c r="N16" s="207" t="s">
        <v>1328</v>
      </c>
    </row>
    <row r="17" spans="1:16" ht="18.75" customHeight="1">
      <c r="A17" s="80" t="s">
        <v>1324</v>
      </c>
      <c r="B17" s="343">
        <f>+'Por Deptos. (2)'!C133</f>
        <v>1188.2566677357199</v>
      </c>
      <c r="C17" s="83">
        <f>B17/B23*100</f>
        <v>7.4436621592418266</v>
      </c>
      <c r="D17" s="89">
        <f>'Por Deptos. (2)'!D133</f>
        <v>637.37666773571993</v>
      </c>
      <c r="E17" s="86">
        <f t="shared" si="0"/>
        <v>53.639645797256222</v>
      </c>
      <c r="F17" s="538">
        <f>'Por Deptos. (2)'!E133</f>
        <v>550.88</v>
      </c>
      <c r="G17" s="86">
        <f t="shared" si="1"/>
        <v>46.360354202743778</v>
      </c>
      <c r="H17" s="90">
        <f>'Por Deptos. (2)'!F133</f>
        <v>0</v>
      </c>
      <c r="I17" s="83">
        <f t="shared" si="2"/>
        <v>0</v>
      </c>
      <c r="J17" s="73"/>
      <c r="K17" s="73">
        <f>D23</f>
        <v>4741.5794276544093</v>
      </c>
      <c r="L17" s="73">
        <f>F23</f>
        <v>7837.52501566297</v>
      </c>
      <c r="M17" s="73">
        <f>H23</f>
        <v>3384.229763896958</v>
      </c>
      <c r="N17" s="73">
        <f>SUM(K17:M17)</f>
        <v>15963.334207214337</v>
      </c>
    </row>
    <row r="18" spans="1:16" ht="18.75" customHeight="1">
      <c r="A18" s="80" t="s">
        <v>1325</v>
      </c>
      <c r="B18" s="343">
        <f>'Por Deptos. (2)'!C150</f>
        <v>1757.7900681541648</v>
      </c>
      <c r="C18" s="83">
        <f>B18/B23*100</f>
        <v>11.011421832913598</v>
      </c>
      <c r="D18" s="89">
        <f>'Por Deptos. (2)'!D150</f>
        <v>288.97666718604989</v>
      </c>
      <c r="E18" s="86">
        <f t="shared" si="0"/>
        <v>16.439771302696059</v>
      </c>
      <c r="F18" s="538">
        <f>'Por Deptos. (2)'!E150</f>
        <v>1183.1234009681152</v>
      </c>
      <c r="G18" s="86">
        <f t="shared" si="1"/>
        <v>67.30743462502889</v>
      </c>
      <c r="H18" s="90">
        <f>'Por Deptos. (2)'!F150</f>
        <v>285.68999999999994</v>
      </c>
      <c r="I18" s="83">
        <f t="shared" si="2"/>
        <v>16.252794072275066</v>
      </c>
      <c r="J18" s="73"/>
    </row>
    <row r="19" spans="1:16" ht="18.75" customHeight="1">
      <c r="A19" s="80" t="s">
        <v>1326</v>
      </c>
      <c r="B19" s="343">
        <f>'Por Deptos. (2)'!C165</f>
        <v>2059.9777804968253</v>
      </c>
      <c r="C19" s="83">
        <f>B19/B23*100</f>
        <v>12.90443308244374</v>
      </c>
      <c r="D19" s="89">
        <f>'Por Deptos. (2)'!D165</f>
        <v>166.95838709986708</v>
      </c>
      <c r="E19" s="86">
        <f t="shared" si="0"/>
        <v>8.1048634932169055</v>
      </c>
      <c r="F19" s="538">
        <f>'Por Deptos. (2)'!E165</f>
        <v>1014.2496295000001</v>
      </c>
      <c r="G19" s="86">
        <f t="shared" si="1"/>
        <v>49.235949974925624</v>
      </c>
      <c r="H19" s="90">
        <f>'Por Deptos. (2)'!F165</f>
        <v>878.7697638969579</v>
      </c>
      <c r="I19" s="83">
        <f t="shared" si="2"/>
        <v>42.659186531857458</v>
      </c>
      <c r="K19" s="74">
        <f>K17/N17*100</f>
        <v>29.702939035828361</v>
      </c>
      <c r="L19" s="74">
        <f>L17/N17*100</f>
        <v>49.097042722571985</v>
      </c>
      <c r="M19" s="74">
        <f>M17/N17*100</f>
        <v>21.200018241599661</v>
      </c>
      <c r="N19" s="74">
        <f>K19+L19+M19</f>
        <v>100.00000000000001</v>
      </c>
    </row>
    <row r="20" spans="1:16" ht="18.75" customHeight="1" thickBot="1">
      <c r="A20" s="81" t="s">
        <v>1327</v>
      </c>
      <c r="B20" s="344">
        <f>'Por Deptos. (2)'!C178</f>
        <v>552.19000000000005</v>
      </c>
      <c r="C20" s="84">
        <f>B20/B23*100</f>
        <v>3.4591144483490663</v>
      </c>
      <c r="D20" s="123">
        <f>'Por Deptos. (2)'!D178</f>
        <v>33</v>
      </c>
      <c r="E20" s="87">
        <f t="shared" si="0"/>
        <v>5.9762038428801674</v>
      </c>
      <c r="F20" s="539">
        <f>'Por Deptos. (2)'!E178</f>
        <v>289.58999999999997</v>
      </c>
      <c r="G20" s="87">
        <f t="shared" si="1"/>
        <v>52.443905177565689</v>
      </c>
      <c r="H20" s="124">
        <f>'Por Deptos. (2)'!F178</f>
        <v>229.60000000000002</v>
      </c>
      <c r="I20" s="84">
        <f t="shared" si="2"/>
        <v>41.579890979554143</v>
      </c>
    </row>
    <row r="21" spans="1:16" ht="13.5" thickBot="1">
      <c r="C21" s="74"/>
      <c r="D21" s="73"/>
    </row>
    <row r="22" spans="1:16">
      <c r="A22" s="498"/>
      <c r="B22" s="499"/>
      <c r="C22" s="499"/>
      <c r="D22" s="499"/>
      <c r="E22" s="499"/>
      <c r="F22" s="499"/>
      <c r="G22" s="499"/>
      <c r="H22" s="499"/>
      <c r="I22" s="500"/>
      <c r="K22" s="73">
        <f>SUM(D23:H23)</f>
        <v>15963.334207214337</v>
      </c>
    </row>
    <row r="23" spans="1:16" ht="15.75">
      <c r="A23" s="528" t="s">
        <v>1328</v>
      </c>
      <c r="B23" s="501">
        <f>SUM(B12:B22)</f>
        <v>15963.33420721434</v>
      </c>
      <c r="C23" s="529"/>
      <c r="D23" s="501">
        <f>SUM(D12:D20)</f>
        <v>4741.5794276544093</v>
      </c>
      <c r="E23" s="501"/>
      <c r="F23" s="501">
        <f>SUM(F12:F22)</f>
        <v>7837.52501566297</v>
      </c>
      <c r="G23" s="501"/>
      <c r="H23" s="501">
        <f>SUM(H12:H22)</f>
        <v>3384.229763896958</v>
      </c>
      <c r="I23" s="502"/>
      <c r="K23" s="73"/>
      <c r="L23" s="73"/>
      <c r="M23" s="73"/>
    </row>
    <row r="24" spans="1:16" ht="13.5" thickBot="1">
      <c r="A24" s="503"/>
      <c r="B24" s="504"/>
      <c r="C24" s="504"/>
      <c r="D24" s="505"/>
      <c r="E24" s="504"/>
      <c r="F24" s="504"/>
      <c r="G24" s="504"/>
      <c r="H24" s="504"/>
      <c r="I24" s="487"/>
      <c r="K24" s="73"/>
      <c r="L24" s="73"/>
      <c r="M24" s="73"/>
    </row>
    <row r="25" spans="1:16">
      <c r="K25" s="74"/>
      <c r="L25" s="74"/>
      <c r="M25" s="74"/>
    </row>
    <row r="26" spans="1:16">
      <c r="K26" s="74"/>
      <c r="L26" s="74"/>
      <c r="M26" s="74"/>
    </row>
    <row r="29" spans="1:16">
      <c r="M29" s="4"/>
      <c r="N29" s="4"/>
      <c r="O29" s="4"/>
      <c r="P29" s="4"/>
    </row>
    <row r="31" spans="1:16">
      <c r="K31" s="74"/>
    </row>
    <row r="50" spans="1:8">
      <c r="A50" s="2"/>
      <c r="H50" s="104"/>
    </row>
    <row r="51" spans="1:8">
      <c r="A51" s="530" t="s">
        <v>202</v>
      </c>
    </row>
  </sheetData>
  <mergeCells count="3">
    <mergeCell ref="A7:I7"/>
    <mergeCell ref="A8:I8"/>
    <mergeCell ref="A6:I6"/>
  </mergeCells>
  <phoneticPr fontId="5" type="noConversion"/>
  <pageMargins left="0.74" right="0.42" top="0.74803149606299213" bottom="0.52" header="0" footer="0"/>
  <pageSetup scale="94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>
    <outlinePr summaryBelow="0"/>
    <pageSetUpPr fitToPage="1"/>
  </sheetPr>
  <dimension ref="A1:R699"/>
  <sheetViews>
    <sheetView tabSelected="1" zoomScale="75" workbookViewId="0">
      <pane ySplit="2" topLeftCell="A3" activePane="bottomLeft" state="frozen"/>
      <selection pane="bottomLeft" activeCell="E26" sqref="E26"/>
    </sheetView>
  </sheetViews>
  <sheetFormatPr baseColWidth="10" defaultColWidth="11.5703125" defaultRowHeight="12.75" outlineLevelRow="2"/>
  <cols>
    <col min="1" max="1" width="11.42578125" style="272" customWidth="1"/>
    <col min="2" max="2" width="11.5703125" style="305" customWidth="1"/>
    <col min="3" max="3" width="11.5703125" style="306" hidden="1" customWidth="1"/>
    <col min="4" max="4" width="35.7109375" style="258" customWidth="1"/>
    <col min="5" max="5" width="35.28515625" style="258" customWidth="1"/>
    <col min="6" max="8" width="11.5703125" style="259" customWidth="1"/>
    <col min="9" max="9" width="11.5703125" style="351" customWidth="1"/>
    <col min="10" max="11" width="11.5703125" style="259" customWidth="1"/>
    <col min="12" max="16" width="11.5703125" style="258" customWidth="1"/>
    <col min="17" max="17" width="11.5703125" customWidth="1"/>
    <col min="18" max="18" width="11.5703125" style="274" customWidth="1"/>
    <col min="19" max="16384" width="11.5703125" style="258"/>
  </cols>
  <sheetData>
    <row r="1" spans="1:16" ht="20.25" customHeight="1">
      <c r="A1" s="275" t="s">
        <v>1354</v>
      </c>
      <c r="B1" s="585" t="s">
        <v>859</v>
      </c>
      <c r="C1" s="585" t="s">
        <v>1355</v>
      </c>
      <c r="D1" s="276" t="s">
        <v>1356</v>
      </c>
      <c r="E1" s="276"/>
      <c r="F1" s="277" t="s">
        <v>1357</v>
      </c>
      <c r="G1" s="278"/>
      <c r="H1" s="279" t="s">
        <v>1358</v>
      </c>
      <c r="I1" s="589"/>
      <c r="J1" s="280"/>
      <c r="K1" s="280"/>
      <c r="L1" s="274"/>
      <c r="M1" s="274"/>
      <c r="N1" s="274"/>
      <c r="O1" s="274"/>
      <c r="P1" s="274"/>
    </row>
    <row r="2" spans="1:16" ht="15" customHeight="1">
      <c r="A2" s="281" t="s">
        <v>1359</v>
      </c>
      <c r="B2" s="586"/>
      <c r="C2" s="587"/>
      <c r="D2" s="282" t="s">
        <v>1360</v>
      </c>
      <c r="E2" s="282" t="s">
        <v>1361</v>
      </c>
      <c r="F2" s="283" t="s">
        <v>1360</v>
      </c>
      <c r="G2" s="284" t="s">
        <v>1361</v>
      </c>
      <c r="H2" s="285" t="s">
        <v>1362</v>
      </c>
      <c r="I2" s="589"/>
      <c r="J2" s="335" t="s">
        <v>820</v>
      </c>
      <c r="K2" s="335" t="s">
        <v>754</v>
      </c>
      <c r="L2" s="336" t="s">
        <v>713</v>
      </c>
      <c r="M2" s="336" t="s">
        <v>714</v>
      </c>
      <c r="N2" s="336" t="s">
        <v>679</v>
      </c>
      <c r="O2" s="336" t="s">
        <v>755</v>
      </c>
      <c r="P2" s="336" t="s">
        <v>963</v>
      </c>
    </row>
    <row r="3" spans="1:16" ht="17.25" customHeight="1" outlineLevel="1">
      <c r="A3" s="519"/>
      <c r="B3" s="287" t="s">
        <v>107</v>
      </c>
      <c r="C3" s="288"/>
      <c r="D3" s="289" t="str">
        <f>+D4</f>
        <v>Desaguadero (Pte Internacional)</v>
      </c>
      <c r="E3" s="289" t="str">
        <f>+E109</f>
        <v>Trinidad (Plaza)</v>
      </c>
      <c r="F3" s="290"/>
      <c r="G3" s="290"/>
      <c r="H3" s="327">
        <f>SUBTOTAL(9,H4:H66)</f>
        <v>1215.18068099582</v>
      </c>
      <c r="I3" s="352"/>
      <c r="J3" s="337"/>
      <c r="K3" s="337"/>
      <c r="L3" s="337"/>
      <c r="M3" s="337"/>
      <c r="N3" s="337"/>
      <c r="O3" s="337"/>
      <c r="P3" s="337"/>
    </row>
    <row r="4" spans="1:16" ht="17.25" customHeight="1" outlineLevel="2">
      <c r="A4" s="520" t="s">
        <v>701</v>
      </c>
      <c r="B4" s="265" t="s">
        <v>1366</v>
      </c>
      <c r="C4" s="333" t="s">
        <v>1367</v>
      </c>
      <c r="D4" s="262" t="s">
        <v>1363</v>
      </c>
      <c r="E4" s="262" t="s">
        <v>1368</v>
      </c>
      <c r="F4" s="254">
        <v>0</v>
      </c>
      <c r="G4" s="334">
        <v>23.73204144</v>
      </c>
      <c r="H4" s="291">
        <v>23.73204144</v>
      </c>
      <c r="I4" s="352" t="s">
        <v>316</v>
      </c>
      <c r="J4" s="346">
        <f t="shared" ref="J4:J34" si="0">IF(A4="PF",H4,0)</f>
        <v>23.73204144</v>
      </c>
      <c r="K4" s="346">
        <f t="shared" ref="K4:K48" si="1">IF(A4="TS",H4,0)</f>
        <v>0</v>
      </c>
      <c r="L4" s="346">
        <f t="shared" ref="L4:L35" si="2">IF(A4="HO",H4,0)</f>
        <v>0</v>
      </c>
      <c r="M4" s="346">
        <f t="shared" ref="M4:M35" si="3">IF(A4="URB",H4,0)</f>
        <v>0</v>
      </c>
      <c r="N4" s="337">
        <f t="shared" ref="N4:N35" si="4">IF(A4="GR",H4,0)</f>
        <v>0</v>
      </c>
      <c r="O4" s="337">
        <f t="shared" ref="O4:O48" si="5">IF(A4="ep",H4,0)</f>
        <v>0</v>
      </c>
      <c r="P4" s="337">
        <f t="shared" ref="P4:P35" si="6">IF(A4="TI",H4,0)</f>
        <v>0</v>
      </c>
    </row>
    <row r="5" spans="1:16" ht="17.25" customHeight="1" outlineLevel="2">
      <c r="A5" s="520" t="s">
        <v>701</v>
      </c>
      <c r="B5" s="265" t="s">
        <v>1366</v>
      </c>
      <c r="C5" s="333" t="s">
        <v>1369</v>
      </c>
      <c r="D5" s="262" t="s">
        <v>1368</v>
      </c>
      <c r="E5" s="262" t="s">
        <v>1370</v>
      </c>
      <c r="F5" s="254">
        <v>23.73204144</v>
      </c>
      <c r="G5" s="334">
        <v>41.926606543999995</v>
      </c>
      <c r="H5" s="291">
        <v>18.194565103999995</v>
      </c>
      <c r="I5" s="352" t="s">
        <v>316</v>
      </c>
      <c r="J5" s="346">
        <f t="shared" si="0"/>
        <v>18.194565103999995</v>
      </c>
      <c r="K5" s="346">
        <f t="shared" si="1"/>
        <v>0</v>
      </c>
      <c r="L5" s="346">
        <f t="shared" si="2"/>
        <v>0</v>
      </c>
      <c r="M5" s="346">
        <f t="shared" si="3"/>
        <v>0</v>
      </c>
      <c r="N5" s="337">
        <f t="shared" si="4"/>
        <v>0</v>
      </c>
      <c r="O5" s="337">
        <f t="shared" si="5"/>
        <v>0</v>
      </c>
      <c r="P5" s="337">
        <f t="shared" si="6"/>
        <v>0</v>
      </c>
    </row>
    <row r="6" spans="1:16" ht="17.25" customHeight="1" outlineLevel="2">
      <c r="A6" s="520" t="s">
        <v>701</v>
      </c>
      <c r="B6" s="265" t="s">
        <v>1366</v>
      </c>
      <c r="C6" s="333" t="s">
        <v>1371</v>
      </c>
      <c r="D6" s="262" t="s">
        <v>1370</v>
      </c>
      <c r="E6" s="262" t="s">
        <v>712</v>
      </c>
      <c r="F6" s="254">
        <v>41.926606543999995</v>
      </c>
      <c r="G6" s="334">
        <v>61.613801400949995</v>
      </c>
      <c r="H6" s="291">
        <v>19.687194856950001</v>
      </c>
      <c r="I6" s="352" t="s">
        <v>316</v>
      </c>
      <c r="J6" s="346">
        <f t="shared" si="0"/>
        <v>19.687194856950001</v>
      </c>
      <c r="K6" s="346">
        <f t="shared" si="1"/>
        <v>0</v>
      </c>
      <c r="L6" s="346">
        <f t="shared" si="2"/>
        <v>0</v>
      </c>
      <c r="M6" s="346">
        <f t="shared" si="3"/>
        <v>0</v>
      </c>
      <c r="N6" s="337">
        <f t="shared" si="4"/>
        <v>0</v>
      </c>
      <c r="O6" s="337">
        <f t="shared" si="5"/>
        <v>0</v>
      </c>
      <c r="P6" s="337">
        <f t="shared" si="6"/>
        <v>0</v>
      </c>
    </row>
    <row r="7" spans="1:16" ht="17.25" customHeight="1" outlineLevel="2">
      <c r="A7" s="520" t="s">
        <v>701</v>
      </c>
      <c r="B7" s="265" t="s">
        <v>1366</v>
      </c>
      <c r="C7" s="333" t="s">
        <v>1373</v>
      </c>
      <c r="D7" s="262" t="s">
        <v>1372</v>
      </c>
      <c r="E7" s="262" t="s">
        <v>1375</v>
      </c>
      <c r="F7" s="254">
        <v>61.613801400949995</v>
      </c>
      <c r="G7" s="334">
        <v>75.840843958949989</v>
      </c>
      <c r="H7" s="291">
        <v>14.227042557999994</v>
      </c>
      <c r="I7" s="352" t="s">
        <v>316</v>
      </c>
      <c r="J7" s="346">
        <f t="shared" si="0"/>
        <v>14.227042557999994</v>
      </c>
      <c r="K7" s="346">
        <f t="shared" si="1"/>
        <v>0</v>
      </c>
      <c r="L7" s="346">
        <f t="shared" si="2"/>
        <v>0</v>
      </c>
      <c r="M7" s="346">
        <f t="shared" si="3"/>
        <v>0</v>
      </c>
      <c r="N7" s="337">
        <f t="shared" si="4"/>
        <v>0</v>
      </c>
      <c r="O7" s="337">
        <f t="shared" si="5"/>
        <v>0</v>
      </c>
      <c r="P7" s="337">
        <f t="shared" si="6"/>
        <v>0</v>
      </c>
    </row>
    <row r="8" spans="1:16" ht="17.25" customHeight="1" outlineLevel="2">
      <c r="A8" s="520" t="s">
        <v>701</v>
      </c>
      <c r="B8" s="265" t="s">
        <v>1366</v>
      </c>
      <c r="C8" s="333" t="s">
        <v>1374</v>
      </c>
      <c r="D8" s="262" t="s">
        <v>1375</v>
      </c>
      <c r="E8" s="262" t="s">
        <v>715</v>
      </c>
      <c r="F8" s="254">
        <v>75.840843958949989</v>
      </c>
      <c r="G8" s="334">
        <v>95.320894640949987</v>
      </c>
      <c r="H8" s="291">
        <v>19.480050681999998</v>
      </c>
      <c r="I8" s="352" t="s">
        <v>316</v>
      </c>
      <c r="J8" s="346">
        <f t="shared" si="0"/>
        <v>19.480050681999998</v>
      </c>
      <c r="K8" s="346">
        <f t="shared" si="1"/>
        <v>0</v>
      </c>
      <c r="L8" s="346">
        <f t="shared" si="2"/>
        <v>0</v>
      </c>
      <c r="M8" s="346">
        <f t="shared" si="3"/>
        <v>0</v>
      </c>
      <c r="N8" s="337">
        <f t="shared" si="4"/>
        <v>0</v>
      </c>
      <c r="O8" s="337">
        <f t="shared" si="5"/>
        <v>0</v>
      </c>
      <c r="P8" s="337">
        <f t="shared" si="6"/>
        <v>0</v>
      </c>
    </row>
    <row r="9" spans="1:16" ht="17.25" customHeight="1" outlineLevel="2">
      <c r="A9" s="520" t="s">
        <v>1397</v>
      </c>
      <c r="B9" s="265" t="s">
        <v>1366</v>
      </c>
      <c r="C9" s="333" t="s">
        <v>1377</v>
      </c>
      <c r="D9" s="262" t="s">
        <v>1376</v>
      </c>
      <c r="E9" s="262" t="s">
        <v>1378</v>
      </c>
      <c r="F9" s="254">
        <v>95.320894640949987</v>
      </c>
      <c r="G9" s="334">
        <v>111.11262396494999</v>
      </c>
      <c r="H9" s="291">
        <v>15.791729324000002</v>
      </c>
      <c r="I9" s="352" t="s">
        <v>316</v>
      </c>
      <c r="J9" s="346">
        <f t="shared" si="0"/>
        <v>0</v>
      </c>
      <c r="K9" s="346">
        <f t="shared" si="1"/>
        <v>0</v>
      </c>
      <c r="L9" s="346">
        <f t="shared" si="2"/>
        <v>0</v>
      </c>
      <c r="M9" s="346">
        <f t="shared" si="3"/>
        <v>15.791729324000002</v>
      </c>
      <c r="N9" s="337">
        <f t="shared" si="4"/>
        <v>0</v>
      </c>
      <c r="O9" s="337">
        <f t="shared" si="5"/>
        <v>0</v>
      </c>
      <c r="P9" s="337">
        <f t="shared" si="6"/>
        <v>0</v>
      </c>
    </row>
    <row r="10" spans="1:16" ht="17.25" customHeight="1" outlineLevel="2">
      <c r="A10" s="520" t="s">
        <v>701</v>
      </c>
      <c r="B10" s="265" t="s">
        <v>1366</v>
      </c>
      <c r="C10" s="333" t="s">
        <v>1379</v>
      </c>
      <c r="D10" s="262" t="s">
        <v>1378</v>
      </c>
      <c r="E10" s="262" t="s">
        <v>1381</v>
      </c>
      <c r="F10" s="254">
        <v>111.11262396494999</v>
      </c>
      <c r="G10" s="334">
        <v>126.24180038294999</v>
      </c>
      <c r="H10" s="291">
        <v>15.129176418</v>
      </c>
      <c r="I10" s="352" t="s">
        <v>316</v>
      </c>
      <c r="J10" s="346">
        <f t="shared" si="0"/>
        <v>15.129176418</v>
      </c>
      <c r="K10" s="346">
        <f t="shared" si="1"/>
        <v>0</v>
      </c>
      <c r="L10" s="346">
        <f t="shared" si="2"/>
        <v>0</v>
      </c>
      <c r="M10" s="346">
        <f t="shared" si="3"/>
        <v>0</v>
      </c>
      <c r="N10" s="337">
        <f t="shared" si="4"/>
        <v>0</v>
      </c>
      <c r="O10" s="337">
        <f t="shared" si="5"/>
        <v>0</v>
      </c>
      <c r="P10" s="337">
        <f t="shared" si="6"/>
        <v>0</v>
      </c>
    </row>
    <row r="11" spans="1:16" ht="17.25" customHeight="1" outlineLevel="2">
      <c r="A11" s="520" t="s">
        <v>701</v>
      </c>
      <c r="B11" s="265" t="s">
        <v>1366</v>
      </c>
      <c r="C11" s="333" t="s">
        <v>1380</v>
      </c>
      <c r="D11" s="262" t="s">
        <v>1381</v>
      </c>
      <c r="E11" s="262" t="s">
        <v>1382</v>
      </c>
      <c r="F11" s="254">
        <v>126.24180038294999</v>
      </c>
      <c r="G11" s="334">
        <v>148.58947273894998</v>
      </c>
      <c r="H11" s="291">
        <v>22.34767235599999</v>
      </c>
      <c r="I11" s="352" t="s">
        <v>316</v>
      </c>
      <c r="J11" s="346">
        <f t="shared" si="0"/>
        <v>22.34767235599999</v>
      </c>
      <c r="K11" s="346">
        <f t="shared" si="1"/>
        <v>0</v>
      </c>
      <c r="L11" s="346">
        <f t="shared" si="2"/>
        <v>0</v>
      </c>
      <c r="M11" s="346">
        <f t="shared" si="3"/>
        <v>0</v>
      </c>
      <c r="N11" s="337">
        <f t="shared" si="4"/>
        <v>0</v>
      </c>
      <c r="O11" s="337">
        <f t="shared" si="5"/>
        <v>0</v>
      </c>
      <c r="P11" s="337">
        <f t="shared" si="6"/>
        <v>0</v>
      </c>
    </row>
    <row r="12" spans="1:16" ht="17.25" customHeight="1" outlineLevel="2">
      <c r="A12" s="520" t="s">
        <v>701</v>
      </c>
      <c r="B12" s="265" t="s">
        <v>1366</v>
      </c>
      <c r="C12" s="333" t="s">
        <v>1383</v>
      </c>
      <c r="D12" s="262" t="s">
        <v>1382</v>
      </c>
      <c r="E12" s="262" t="s">
        <v>1384</v>
      </c>
      <c r="F12" s="254">
        <v>148.58947273894998</v>
      </c>
      <c r="G12" s="334">
        <v>172.56872294394998</v>
      </c>
      <c r="H12" s="291">
        <v>23.979250205</v>
      </c>
      <c r="I12" s="352" t="s">
        <v>316</v>
      </c>
      <c r="J12" s="346">
        <f t="shared" si="0"/>
        <v>23.979250205</v>
      </c>
      <c r="K12" s="346">
        <f t="shared" si="1"/>
        <v>0</v>
      </c>
      <c r="L12" s="346">
        <f t="shared" si="2"/>
        <v>0</v>
      </c>
      <c r="M12" s="346">
        <f t="shared" si="3"/>
        <v>0</v>
      </c>
      <c r="N12" s="337">
        <f t="shared" si="4"/>
        <v>0</v>
      </c>
      <c r="O12" s="337">
        <f t="shared" si="5"/>
        <v>0</v>
      </c>
      <c r="P12" s="337">
        <f t="shared" si="6"/>
        <v>0</v>
      </c>
    </row>
    <row r="13" spans="1:16" ht="17.25" customHeight="1" outlineLevel="2">
      <c r="A13" s="520" t="s">
        <v>701</v>
      </c>
      <c r="B13" s="265" t="s">
        <v>1366</v>
      </c>
      <c r="C13" s="333" t="s">
        <v>1385</v>
      </c>
      <c r="D13" s="262" t="s">
        <v>1384</v>
      </c>
      <c r="E13" s="262" t="s">
        <v>1386</v>
      </c>
      <c r="F13" s="254">
        <v>172.56872294394998</v>
      </c>
      <c r="G13" s="334">
        <v>193.48258446294997</v>
      </c>
      <c r="H13" s="291">
        <v>20.913861518999994</v>
      </c>
      <c r="I13" s="352" t="s">
        <v>316</v>
      </c>
      <c r="J13" s="346">
        <f t="shared" si="0"/>
        <v>20.913861518999994</v>
      </c>
      <c r="K13" s="346">
        <f t="shared" si="1"/>
        <v>0</v>
      </c>
      <c r="L13" s="346">
        <f t="shared" si="2"/>
        <v>0</v>
      </c>
      <c r="M13" s="346">
        <f t="shared" si="3"/>
        <v>0</v>
      </c>
      <c r="N13" s="337">
        <f t="shared" si="4"/>
        <v>0</v>
      </c>
      <c r="O13" s="337">
        <f t="shared" si="5"/>
        <v>0</v>
      </c>
      <c r="P13" s="337">
        <f t="shared" si="6"/>
        <v>0</v>
      </c>
    </row>
    <row r="14" spans="1:16" ht="17.25" customHeight="1" outlineLevel="2">
      <c r="A14" s="520" t="s">
        <v>701</v>
      </c>
      <c r="B14" s="265" t="s">
        <v>1366</v>
      </c>
      <c r="C14" s="333" t="s">
        <v>1387</v>
      </c>
      <c r="D14" s="262" t="s">
        <v>1386</v>
      </c>
      <c r="E14" s="262" t="s">
        <v>708</v>
      </c>
      <c r="F14" s="254">
        <v>193.48258446294997</v>
      </c>
      <c r="G14" s="334">
        <v>214.19867896994998</v>
      </c>
      <c r="H14" s="291">
        <v>20.716094507000008</v>
      </c>
      <c r="I14" s="352" t="s">
        <v>316</v>
      </c>
      <c r="J14" s="346">
        <f t="shared" si="0"/>
        <v>20.716094507000008</v>
      </c>
      <c r="K14" s="346">
        <f t="shared" si="1"/>
        <v>0</v>
      </c>
      <c r="L14" s="346">
        <f t="shared" si="2"/>
        <v>0</v>
      </c>
      <c r="M14" s="346">
        <f t="shared" si="3"/>
        <v>0</v>
      </c>
      <c r="N14" s="337">
        <f t="shared" si="4"/>
        <v>0</v>
      </c>
      <c r="O14" s="337">
        <f t="shared" si="5"/>
        <v>0</v>
      </c>
      <c r="P14" s="337">
        <f t="shared" si="6"/>
        <v>0</v>
      </c>
    </row>
    <row r="15" spans="1:16" ht="17.25" customHeight="1" outlineLevel="2">
      <c r="A15" s="520" t="s">
        <v>701</v>
      </c>
      <c r="B15" s="265" t="s">
        <v>1366</v>
      </c>
      <c r="C15" s="333" t="s">
        <v>1389</v>
      </c>
      <c r="D15" s="262" t="s">
        <v>1388</v>
      </c>
      <c r="E15" s="262" t="s">
        <v>1390</v>
      </c>
      <c r="F15" s="254">
        <v>214.19900000000001</v>
      </c>
      <c r="G15" s="334">
        <v>230.76566673175</v>
      </c>
      <c r="H15" s="291">
        <v>16.566666731750001</v>
      </c>
      <c r="I15" s="352" t="s">
        <v>316</v>
      </c>
      <c r="J15" s="346">
        <f t="shared" si="0"/>
        <v>16.566666731750001</v>
      </c>
      <c r="K15" s="346">
        <f t="shared" si="1"/>
        <v>0</v>
      </c>
      <c r="L15" s="346">
        <f t="shared" si="2"/>
        <v>0</v>
      </c>
      <c r="M15" s="346">
        <f t="shared" si="3"/>
        <v>0</v>
      </c>
      <c r="N15" s="337">
        <f t="shared" si="4"/>
        <v>0</v>
      </c>
      <c r="O15" s="337">
        <f t="shared" si="5"/>
        <v>0</v>
      </c>
      <c r="P15" s="337">
        <f t="shared" si="6"/>
        <v>0</v>
      </c>
    </row>
    <row r="16" spans="1:16" ht="17.25" customHeight="1" outlineLevel="2">
      <c r="A16" s="520" t="s">
        <v>701</v>
      </c>
      <c r="B16" s="265" t="s">
        <v>1366</v>
      </c>
      <c r="C16" s="333" t="s">
        <v>1391</v>
      </c>
      <c r="D16" s="262" t="s">
        <v>1390</v>
      </c>
      <c r="E16" s="262" t="s">
        <v>1392</v>
      </c>
      <c r="F16" s="254">
        <v>230.76599999999999</v>
      </c>
      <c r="G16" s="334">
        <v>259.1393334448</v>
      </c>
      <c r="H16" s="291">
        <v>28.373333444799997</v>
      </c>
      <c r="I16" s="352" t="s">
        <v>316</v>
      </c>
      <c r="J16" s="346">
        <f t="shared" si="0"/>
        <v>28.373333444799997</v>
      </c>
      <c r="K16" s="346">
        <f t="shared" si="1"/>
        <v>0</v>
      </c>
      <c r="L16" s="346">
        <f t="shared" si="2"/>
        <v>0</v>
      </c>
      <c r="M16" s="346">
        <f t="shared" si="3"/>
        <v>0</v>
      </c>
      <c r="N16" s="337">
        <f t="shared" si="4"/>
        <v>0</v>
      </c>
      <c r="O16" s="337">
        <f t="shared" si="5"/>
        <v>0</v>
      </c>
      <c r="P16" s="337">
        <f t="shared" si="6"/>
        <v>0</v>
      </c>
    </row>
    <row r="17" spans="1:16" ht="17.25" customHeight="1" outlineLevel="2">
      <c r="A17" s="520" t="s">
        <v>701</v>
      </c>
      <c r="B17" s="265" t="s">
        <v>1366</v>
      </c>
      <c r="C17" s="333" t="s">
        <v>1393</v>
      </c>
      <c r="D17" s="262" t="s">
        <v>1392</v>
      </c>
      <c r="E17" s="262" t="s">
        <v>1394</v>
      </c>
      <c r="F17" s="254">
        <v>259.13900000000001</v>
      </c>
      <c r="G17" s="334">
        <v>282.79900009295</v>
      </c>
      <c r="H17" s="291">
        <v>23.66000009295</v>
      </c>
      <c r="I17" s="352" t="s">
        <v>454</v>
      </c>
      <c r="J17" s="346">
        <f t="shared" si="0"/>
        <v>23.66000009295</v>
      </c>
      <c r="K17" s="346">
        <f t="shared" si="1"/>
        <v>0</v>
      </c>
      <c r="L17" s="346">
        <f t="shared" si="2"/>
        <v>0</v>
      </c>
      <c r="M17" s="346">
        <f t="shared" si="3"/>
        <v>0</v>
      </c>
      <c r="N17" s="337">
        <f t="shared" si="4"/>
        <v>0</v>
      </c>
      <c r="O17" s="337">
        <f t="shared" si="5"/>
        <v>0</v>
      </c>
      <c r="P17" s="337">
        <f t="shared" si="6"/>
        <v>0</v>
      </c>
    </row>
    <row r="18" spans="1:16" ht="17.25" customHeight="1" outlineLevel="2">
      <c r="A18" s="520" t="s">
        <v>701</v>
      </c>
      <c r="B18" s="265" t="s">
        <v>1366</v>
      </c>
      <c r="C18" s="333" t="s">
        <v>1395</v>
      </c>
      <c r="D18" s="262" t="s">
        <v>1394</v>
      </c>
      <c r="E18" s="262" t="s">
        <v>1396</v>
      </c>
      <c r="F18" s="254">
        <v>282.79899999999998</v>
      </c>
      <c r="G18" s="334">
        <v>313.59900012099996</v>
      </c>
      <c r="H18" s="291">
        <v>30.800000121</v>
      </c>
      <c r="I18" s="352" t="s">
        <v>454</v>
      </c>
      <c r="J18" s="346">
        <f t="shared" si="0"/>
        <v>30.800000121</v>
      </c>
      <c r="K18" s="346">
        <f t="shared" si="1"/>
        <v>0</v>
      </c>
      <c r="L18" s="346">
        <f t="shared" si="2"/>
        <v>0</v>
      </c>
      <c r="M18" s="346">
        <f t="shared" si="3"/>
        <v>0</v>
      </c>
      <c r="N18" s="337">
        <f t="shared" si="4"/>
        <v>0</v>
      </c>
      <c r="O18" s="337">
        <f t="shared" si="5"/>
        <v>0</v>
      </c>
      <c r="P18" s="337">
        <f t="shared" si="6"/>
        <v>0</v>
      </c>
    </row>
    <row r="19" spans="1:16" ht="17.25" customHeight="1" outlineLevel="2">
      <c r="A19" s="520" t="s">
        <v>1397</v>
      </c>
      <c r="B19" s="265" t="s">
        <v>1366</v>
      </c>
      <c r="C19" s="333" t="s">
        <v>1433</v>
      </c>
      <c r="D19" s="262" t="s">
        <v>1396</v>
      </c>
      <c r="E19" s="262" t="s">
        <v>1434</v>
      </c>
      <c r="F19" s="254">
        <v>313.59899999999999</v>
      </c>
      <c r="G19" s="334">
        <v>323.53900000390502</v>
      </c>
      <c r="H19" s="291">
        <v>9.9400000039050003</v>
      </c>
      <c r="I19" s="352" t="s">
        <v>454</v>
      </c>
      <c r="J19" s="346">
        <f t="shared" si="0"/>
        <v>0</v>
      </c>
      <c r="K19" s="346">
        <f t="shared" si="1"/>
        <v>0</v>
      </c>
      <c r="L19" s="346">
        <f t="shared" si="2"/>
        <v>0</v>
      </c>
      <c r="M19" s="346">
        <f t="shared" si="3"/>
        <v>9.9400000039050003</v>
      </c>
      <c r="N19" s="337">
        <f t="shared" si="4"/>
        <v>0</v>
      </c>
      <c r="O19" s="337">
        <f t="shared" si="5"/>
        <v>0</v>
      </c>
      <c r="P19" s="337">
        <f t="shared" si="6"/>
        <v>0</v>
      </c>
    </row>
    <row r="20" spans="1:16" ht="17.25" customHeight="1" outlineLevel="2">
      <c r="A20" s="520" t="s">
        <v>701</v>
      </c>
      <c r="B20" s="265" t="s">
        <v>1366</v>
      </c>
      <c r="C20" s="333" t="s">
        <v>1435</v>
      </c>
      <c r="D20" s="262" t="s">
        <v>1434</v>
      </c>
      <c r="E20" s="262" t="s">
        <v>1436</v>
      </c>
      <c r="F20" s="254">
        <v>323.53899999999999</v>
      </c>
      <c r="G20" s="334">
        <v>327.97233333507501</v>
      </c>
      <c r="H20" s="291">
        <v>4.4333333350749999</v>
      </c>
      <c r="I20" s="352" t="s">
        <v>454</v>
      </c>
      <c r="J20" s="346">
        <f t="shared" si="0"/>
        <v>4.4333333350749999</v>
      </c>
      <c r="K20" s="346">
        <f t="shared" si="1"/>
        <v>0</v>
      </c>
      <c r="L20" s="346">
        <f t="shared" si="2"/>
        <v>0</v>
      </c>
      <c r="M20" s="346">
        <f t="shared" si="3"/>
        <v>0</v>
      </c>
      <c r="N20" s="337">
        <f t="shared" si="4"/>
        <v>0</v>
      </c>
      <c r="O20" s="337">
        <f t="shared" si="5"/>
        <v>0</v>
      </c>
      <c r="P20" s="337">
        <f t="shared" si="6"/>
        <v>0</v>
      </c>
    </row>
    <row r="21" spans="1:16" ht="17.25" customHeight="1" outlineLevel="2">
      <c r="A21" s="520" t="s">
        <v>701</v>
      </c>
      <c r="B21" s="265" t="s">
        <v>1366</v>
      </c>
      <c r="C21" s="333" t="s">
        <v>1438</v>
      </c>
      <c r="D21" s="262" t="s">
        <v>1436</v>
      </c>
      <c r="E21" s="262" t="s">
        <v>723</v>
      </c>
      <c r="F21" s="254">
        <v>327.97199999999998</v>
      </c>
      <c r="G21" s="334">
        <v>332.82533333523997</v>
      </c>
      <c r="H21" s="291">
        <v>4.8533333352399897</v>
      </c>
      <c r="I21" s="352" t="s">
        <v>454</v>
      </c>
      <c r="J21" s="346">
        <f t="shared" si="0"/>
        <v>4.8533333352399897</v>
      </c>
      <c r="K21" s="346">
        <f t="shared" si="1"/>
        <v>0</v>
      </c>
      <c r="L21" s="346">
        <f t="shared" si="2"/>
        <v>0</v>
      </c>
      <c r="M21" s="346">
        <f t="shared" si="3"/>
        <v>0</v>
      </c>
      <c r="N21" s="337">
        <f t="shared" si="4"/>
        <v>0</v>
      </c>
      <c r="O21" s="337">
        <f t="shared" si="5"/>
        <v>0</v>
      </c>
      <c r="P21" s="337">
        <f t="shared" si="6"/>
        <v>0</v>
      </c>
    </row>
    <row r="22" spans="1:16" ht="17.25" customHeight="1" outlineLevel="2">
      <c r="A22" s="520" t="s">
        <v>701</v>
      </c>
      <c r="B22" s="265" t="s">
        <v>1366</v>
      </c>
      <c r="C22" s="333" t="s">
        <v>1439</v>
      </c>
      <c r="D22" s="262" t="str">
        <f t="shared" ref="D22:D29" si="7">+E21</f>
        <v>Vichuloma (Reten Rodaje)</v>
      </c>
      <c r="E22" s="262" t="s">
        <v>1265</v>
      </c>
      <c r="F22" s="254">
        <v>332.82499999999999</v>
      </c>
      <c r="G22" s="334">
        <v>354.57166675209999</v>
      </c>
      <c r="H22" s="291">
        <v>21.746666752100012</v>
      </c>
      <c r="I22" s="352" t="s">
        <v>454</v>
      </c>
      <c r="J22" s="346">
        <f t="shared" si="0"/>
        <v>21.746666752100012</v>
      </c>
      <c r="K22" s="346">
        <f t="shared" si="1"/>
        <v>0</v>
      </c>
      <c r="L22" s="346">
        <f t="shared" si="2"/>
        <v>0</v>
      </c>
      <c r="M22" s="346">
        <f t="shared" si="3"/>
        <v>0</v>
      </c>
      <c r="N22" s="337">
        <f t="shared" si="4"/>
        <v>0</v>
      </c>
      <c r="O22" s="337">
        <f t="shared" si="5"/>
        <v>0</v>
      </c>
      <c r="P22" s="337">
        <f t="shared" si="6"/>
        <v>0</v>
      </c>
    </row>
    <row r="23" spans="1:16" ht="17.25" customHeight="1" outlineLevel="2">
      <c r="A23" s="520" t="s">
        <v>701</v>
      </c>
      <c r="B23" s="265" t="s">
        <v>1366</v>
      </c>
      <c r="C23" s="333" t="s">
        <v>1440</v>
      </c>
      <c r="D23" s="262" t="str">
        <f>+E22</f>
        <v>Machacamarca  (Cr. Línea Ferrea)</v>
      </c>
      <c r="E23" s="262" t="s">
        <v>724</v>
      </c>
      <c r="F23" s="254">
        <v>354.572</v>
      </c>
      <c r="G23" s="318">
        <v>378.04533342554998</v>
      </c>
      <c r="H23" s="291">
        <v>23.473333425550006</v>
      </c>
      <c r="I23" s="352" t="s">
        <v>454</v>
      </c>
      <c r="J23" s="346">
        <f t="shared" si="0"/>
        <v>23.473333425550006</v>
      </c>
      <c r="K23" s="346">
        <f t="shared" si="1"/>
        <v>0</v>
      </c>
      <c r="L23" s="346">
        <f t="shared" si="2"/>
        <v>0</v>
      </c>
      <c r="M23" s="346">
        <f t="shared" si="3"/>
        <v>0</v>
      </c>
      <c r="N23" s="337">
        <f t="shared" si="4"/>
        <v>0</v>
      </c>
      <c r="O23" s="337">
        <f t="shared" si="5"/>
        <v>0</v>
      </c>
      <c r="P23" s="337">
        <f t="shared" si="6"/>
        <v>0</v>
      </c>
    </row>
    <row r="24" spans="1:16" ht="17.25" customHeight="1" outlineLevel="2">
      <c r="A24" s="520" t="s">
        <v>701</v>
      </c>
      <c r="B24" s="265" t="s">
        <v>1366</v>
      </c>
      <c r="C24" s="333" t="s">
        <v>1441</v>
      </c>
      <c r="D24" s="262" t="str">
        <f t="shared" si="7"/>
        <v xml:space="preserve">Poopó (Cr. Acceso) </v>
      </c>
      <c r="E24" s="262" t="s">
        <v>725</v>
      </c>
      <c r="F24" s="254">
        <v>378.04500000000002</v>
      </c>
      <c r="G24" s="334">
        <v>404.69166677135001</v>
      </c>
      <c r="H24" s="291">
        <v>26.646666771349985</v>
      </c>
      <c r="I24" s="352" t="s">
        <v>454</v>
      </c>
      <c r="J24" s="346">
        <f t="shared" si="0"/>
        <v>26.646666771349985</v>
      </c>
      <c r="K24" s="346">
        <f t="shared" si="1"/>
        <v>0</v>
      </c>
      <c r="L24" s="346">
        <f t="shared" si="2"/>
        <v>0</v>
      </c>
      <c r="M24" s="346">
        <f t="shared" si="3"/>
        <v>0</v>
      </c>
      <c r="N24" s="337">
        <f t="shared" si="4"/>
        <v>0</v>
      </c>
      <c r="O24" s="337">
        <f t="shared" si="5"/>
        <v>0</v>
      </c>
      <c r="P24" s="337">
        <f t="shared" si="6"/>
        <v>0</v>
      </c>
    </row>
    <row r="25" spans="1:16" ht="17.25" customHeight="1" outlineLevel="2">
      <c r="A25" s="520" t="s">
        <v>701</v>
      </c>
      <c r="B25" s="265" t="s">
        <v>1366</v>
      </c>
      <c r="C25" s="333" t="s">
        <v>0</v>
      </c>
      <c r="D25" s="262" t="str">
        <f t="shared" si="7"/>
        <v>Pazña (Fin Puente)</v>
      </c>
      <c r="E25" s="262" t="s">
        <v>726</v>
      </c>
      <c r="F25" s="254">
        <v>404.69200000000001</v>
      </c>
      <c r="G25" s="334">
        <v>440.20533347285004</v>
      </c>
      <c r="H25" s="291">
        <v>35.513333472850007</v>
      </c>
      <c r="I25" s="352" t="s">
        <v>454</v>
      </c>
      <c r="J25" s="346">
        <f t="shared" si="0"/>
        <v>35.513333472850007</v>
      </c>
      <c r="K25" s="346">
        <f t="shared" si="1"/>
        <v>0</v>
      </c>
      <c r="L25" s="346">
        <f t="shared" si="2"/>
        <v>0</v>
      </c>
      <c r="M25" s="346">
        <f t="shared" si="3"/>
        <v>0</v>
      </c>
      <c r="N25" s="337">
        <f t="shared" si="4"/>
        <v>0</v>
      </c>
      <c r="O25" s="337">
        <f t="shared" si="5"/>
        <v>0</v>
      </c>
      <c r="P25" s="337">
        <f t="shared" si="6"/>
        <v>0</v>
      </c>
    </row>
    <row r="26" spans="1:16" ht="17.25" customHeight="1" outlineLevel="2">
      <c r="A26" s="520" t="s">
        <v>701</v>
      </c>
      <c r="B26" s="265" t="s">
        <v>1366</v>
      </c>
      <c r="C26" s="333" t="s">
        <v>1</v>
      </c>
      <c r="D26" s="262" t="str">
        <f t="shared" si="7"/>
        <v>Challapata (curva inicio avenida)</v>
      </c>
      <c r="E26" s="262" t="s">
        <v>732</v>
      </c>
      <c r="F26" s="254">
        <v>440.20499999999998</v>
      </c>
      <c r="G26" s="334">
        <v>476.51166680929998</v>
      </c>
      <c r="H26" s="291">
        <v>36.306666809300005</v>
      </c>
      <c r="I26" s="352" t="s">
        <v>454</v>
      </c>
      <c r="J26" s="346">
        <f t="shared" si="0"/>
        <v>36.306666809300005</v>
      </c>
      <c r="K26" s="346">
        <f t="shared" si="1"/>
        <v>0</v>
      </c>
      <c r="L26" s="346">
        <f t="shared" si="2"/>
        <v>0</v>
      </c>
      <c r="M26" s="346">
        <f t="shared" si="3"/>
        <v>0</v>
      </c>
      <c r="N26" s="337">
        <f t="shared" si="4"/>
        <v>0</v>
      </c>
      <c r="O26" s="337">
        <f t="shared" si="5"/>
        <v>0</v>
      </c>
      <c r="P26" s="337">
        <f t="shared" si="6"/>
        <v>0</v>
      </c>
    </row>
    <row r="27" spans="1:16" ht="17.25" customHeight="1" outlineLevel="2">
      <c r="A27" s="520" t="s">
        <v>701</v>
      </c>
      <c r="B27" s="265" t="s">
        <v>1366</v>
      </c>
      <c r="C27" s="333" t="s">
        <v>2</v>
      </c>
      <c r="D27" s="262" t="str">
        <f t="shared" si="7"/>
        <v>Crucero (Antigua bomba de agua)</v>
      </c>
      <c r="E27" s="262" t="s">
        <v>733</v>
      </c>
      <c r="F27" s="254">
        <v>476.512</v>
      </c>
      <c r="G27" s="334">
        <v>506.23866678344996</v>
      </c>
      <c r="H27" s="291">
        <v>29.726666783449968</v>
      </c>
      <c r="I27" s="352" t="s">
        <v>454</v>
      </c>
      <c r="J27" s="346">
        <f t="shared" si="0"/>
        <v>29.726666783449968</v>
      </c>
      <c r="K27" s="346">
        <f t="shared" si="1"/>
        <v>0</v>
      </c>
      <c r="L27" s="346">
        <f t="shared" si="2"/>
        <v>0</v>
      </c>
      <c r="M27" s="346">
        <f t="shared" si="3"/>
        <v>0</v>
      </c>
      <c r="N27" s="337">
        <f t="shared" si="4"/>
        <v>0</v>
      </c>
      <c r="O27" s="337">
        <f t="shared" si="5"/>
        <v>0</v>
      </c>
      <c r="P27" s="337">
        <f t="shared" si="6"/>
        <v>0</v>
      </c>
    </row>
    <row r="28" spans="1:16" ht="17.25" customHeight="1" outlineLevel="2">
      <c r="A28" s="520" t="s">
        <v>701</v>
      </c>
      <c r="B28" s="265" t="s">
        <v>1366</v>
      </c>
      <c r="C28" s="333" t="s">
        <v>3</v>
      </c>
      <c r="D28" s="262" t="str">
        <f t="shared" si="7"/>
        <v>Tholapalca (acc. Ex Campamento)</v>
      </c>
      <c r="E28" s="262" t="s">
        <v>731</v>
      </c>
      <c r="F28" s="254">
        <v>506.23899999999998</v>
      </c>
      <c r="G28" s="334">
        <v>534.51900011110001</v>
      </c>
      <c r="H28" s="291">
        <v>28.280000111100009</v>
      </c>
      <c r="I28" s="352" t="s">
        <v>454</v>
      </c>
      <c r="J28" s="346">
        <f t="shared" si="0"/>
        <v>28.280000111100009</v>
      </c>
      <c r="K28" s="346">
        <f t="shared" si="1"/>
        <v>0</v>
      </c>
      <c r="L28" s="346">
        <f t="shared" si="2"/>
        <v>0</v>
      </c>
      <c r="M28" s="346">
        <f t="shared" si="3"/>
        <v>0</v>
      </c>
      <c r="N28" s="337">
        <f t="shared" si="4"/>
        <v>0</v>
      </c>
      <c r="O28" s="337">
        <f t="shared" si="5"/>
        <v>0</v>
      </c>
      <c r="P28" s="337">
        <f t="shared" si="6"/>
        <v>0</v>
      </c>
    </row>
    <row r="29" spans="1:16" ht="17.25" customHeight="1" outlineLevel="2">
      <c r="A29" s="520" t="s">
        <v>701</v>
      </c>
      <c r="B29" s="265" t="s">
        <v>1366</v>
      </c>
      <c r="C29" s="333" t="s">
        <v>4</v>
      </c>
      <c r="D29" s="262" t="str">
        <f t="shared" si="7"/>
        <v>Ventilla (acceso pueblo lado Oruro)</v>
      </c>
      <c r="E29" s="262" t="s">
        <v>5</v>
      </c>
      <c r="F29" s="254">
        <v>534.51900000000001</v>
      </c>
      <c r="G29" s="334">
        <v>548.56566672184999</v>
      </c>
      <c r="H29" s="291">
        <v>14.046666721850011</v>
      </c>
      <c r="I29" s="352" t="s">
        <v>454</v>
      </c>
      <c r="J29" s="346">
        <f t="shared" si="0"/>
        <v>14.046666721850011</v>
      </c>
      <c r="K29" s="346">
        <f t="shared" si="1"/>
        <v>0</v>
      </c>
      <c r="L29" s="346">
        <f t="shared" si="2"/>
        <v>0</v>
      </c>
      <c r="M29" s="346">
        <f t="shared" si="3"/>
        <v>0</v>
      </c>
      <c r="N29" s="337">
        <f t="shared" si="4"/>
        <v>0</v>
      </c>
      <c r="O29" s="337">
        <f t="shared" si="5"/>
        <v>0</v>
      </c>
      <c r="P29" s="337">
        <f t="shared" si="6"/>
        <v>0</v>
      </c>
    </row>
    <row r="30" spans="1:16" ht="17.25" customHeight="1" outlineLevel="2">
      <c r="A30" s="520" t="s">
        <v>701</v>
      </c>
      <c r="B30" s="265" t="s">
        <v>1366</v>
      </c>
      <c r="C30" s="333" t="s">
        <v>6</v>
      </c>
      <c r="D30" s="262" t="str">
        <f>+E29</f>
        <v>Lim. Dpto. Oruro - Potosi</v>
      </c>
      <c r="E30" s="262" t="s">
        <v>7</v>
      </c>
      <c r="F30" s="254">
        <v>548.56600000000003</v>
      </c>
      <c r="G30" s="334">
        <v>578.52600011770005</v>
      </c>
      <c r="H30" s="291">
        <v>29.960000117700019</v>
      </c>
      <c r="I30" s="352" t="s">
        <v>453</v>
      </c>
      <c r="J30" s="346">
        <f t="shared" si="0"/>
        <v>29.960000117700019</v>
      </c>
      <c r="K30" s="346">
        <f t="shared" si="1"/>
        <v>0</v>
      </c>
      <c r="L30" s="346">
        <f t="shared" si="2"/>
        <v>0</v>
      </c>
      <c r="M30" s="346">
        <f t="shared" si="3"/>
        <v>0</v>
      </c>
      <c r="N30" s="337">
        <f t="shared" si="4"/>
        <v>0</v>
      </c>
      <c r="O30" s="337">
        <f t="shared" si="5"/>
        <v>0</v>
      </c>
      <c r="P30" s="337">
        <f t="shared" si="6"/>
        <v>0</v>
      </c>
    </row>
    <row r="31" spans="1:16" ht="17.25" customHeight="1" outlineLevel="2">
      <c r="A31" s="520" t="s">
        <v>701</v>
      </c>
      <c r="B31" s="265" t="s">
        <v>1366</v>
      </c>
      <c r="C31" s="333" t="s">
        <v>8</v>
      </c>
      <c r="D31" s="262" t="str">
        <f t="shared" ref="D31:D36" si="8">+E30</f>
        <v>Cr.Rt. a Belem Pampa</v>
      </c>
      <c r="E31" s="262" t="s">
        <v>1415</v>
      </c>
      <c r="F31" s="254">
        <v>578.52599999999995</v>
      </c>
      <c r="G31" s="334">
        <v>598.82600007974997</v>
      </c>
      <c r="H31" s="291">
        <v>20.300000079749999</v>
      </c>
      <c r="I31" s="352" t="s">
        <v>453</v>
      </c>
      <c r="J31" s="346">
        <f t="shared" si="0"/>
        <v>20.300000079749999</v>
      </c>
      <c r="K31" s="346">
        <f t="shared" si="1"/>
        <v>0</v>
      </c>
      <c r="L31" s="346">
        <f t="shared" si="2"/>
        <v>0</v>
      </c>
      <c r="M31" s="346">
        <f t="shared" si="3"/>
        <v>0</v>
      </c>
      <c r="N31" s="337">
        <f t="shared" si="4"/>
        <v>0</v>
      </c>
      <c r="O31" s="337">
        <f t="shared" si="5"/>
        <v>0</v>
      </c>
      <c r="P31" s="337">
        <f t="shared" si="6"/>
        <v>0</v>
      </c>
    </row>
    <row r="32" spans="1:16" ht="17.25" customHeight="1" outlineLevel="2">
      <c r="A32" s="520" t="s">
        <v>701</v>
      </c>
      <c r="B32" s="265" t="s">
        <v>1366</v>
      </c>
      <c r="C32" s="333" t="s">
        <v>9</v>
      </c>
      <c r="D32" s="262" t="str">
        <f t="shared" si="8"/>
        <v>Yocalla (Cmpt. ABC Cont. De T.)</v>
      </c>
      <c r="E32" s="262" t="s">
        <v>10</v>
      </c>
      <c r="F32" s="254">
        <v>598.82600000000002</v>
      </c>
      <c r="G32" s="334">
        <v>619.12600007975004</v>
      </c>
      <c r="H32" s="291">
        <v>20.300000079749999</v>
      </c>
      <c r="I32" s="352" t="s">
        <v>453</v>
      </c>
      <c r="J32" s="346">
        <f t="shared" si="0"/>
        <v>20.300000079749999</v>
      </c>
      <c r="K32" s="346">
        <f t="shared" si="1"/>
        <v>0</v>
      </c>
      <c r="L32" s="346">
        <f t="shared" si="2"/>
        <v>0</v>
      </c>
      <c r="M32" s="346">
        <f t="shared" si="3"/>
        <v>0</v>
      </c>
      <c r="N32" s="337">
        <f t="shared" si="4"/>
        <v>0</v>
      </c>
      <c r="O32" s="337">
        <f t="shared" si="5"/>
        <v>0</v>
      </c>
      <c r="P32" s="337">
        <f t="shared" si="6"/>
        <v>0</v>
      </c>
    </row>
    <row r="33" spans="1:16" ht="17.25" customHeight="1" outlineLevel="2">
      <c r="A33" s="520" t="s">
        <v>701</v>
      </c>
      <c r="B33" s="265" t="s">
        <v>1366</v>
      </c>
      <c r="C33" s="333" t="s">
        <v>11</v>
      </c>
      <c r="D33" s="262" t="str">
        <f t="shared" si="8"/>
        <v>Cr. Rt. a  Tarapaya</v>
      </c>
      <c r="E33" s="262" t="s">
        <v>12</v>
      </c>
      <c r="F33" s="254">
        <v>619.12599999999998</v>
      </c>
      <c r="G33" s="334">
        <v>632.84600005389996</v>
      </c>
      <c r="H33" s="291">
        <v>13.720000053899989</v>
      </c>
      <c r="I33" s="352" t="s">
        <v>453</v>
      </c>
      <c r="J33" s="346">
        <f t="shared" si="0"/>
        <v>13.720000053899989</v>
      </c>
      <c r="K33" s="346">
        <f t="shared" si="1"/>
        <v>0</v>
      </c>
      <c r="L33" s="346">
        <f t="shared" si="2"/>
        <v>0</v>
      </c>
      <c r="M33" s="346">
        <f t="shared" si="3"/>
        <v>0</v>
      </c>
      <c r="N33" s="337">
        <f t="shared" si="4"/>
        <v>0</v>
      </c>
      <c r="O33" s="337">
        <f t="shared" si="5"/>
        <v>0</v>
      </c>
      <c r="P33" s="337">
        <f t="shared" si="6"/>
        <v>0</v>
      </c>
    </row>
    <row r="34" spans="1:16" ht="17.25" customHeight="1" outlineLevel="2">
      <c r="A34" s="520" t="s">
        <v>1397</v>
      </c>
      <c r="B34" s="265" t="s">
        <v>1366</v>
      </c>
      <c r="C34" s="333" t="s">
        <v>13</v>
      </c>
      <c r="D34" s="262" t="str">
        <f>+E33</f>
        <v>Potosí (Retén Rodaje San Antonio)</v>
      </c>
      <c r="E34" s="262" t="s">
        <v>1416</v>
      </c>
      <c r="F34" s="254">
        <v>632.846</v>
      </c>
      <c r="G34" s="334">
        <v>643.85933337660003</v>
      </c>
      <c r="H34" s="291">
        <v>11.013333376600011</v>
      </c>
      <c r="I34" s="352" t="s">
        <v>453</v>
      </c>
      <c r="J34" s="346">
        <f t="shared" si="0"/>
        <v>0</v>
      </c>
      <c r="K34" s="346">
        <f t="shared" si="1"/>
        <v>0</v>
      </c>
      <c r="L34" s="346">
        <f t="shared" si="2"/>
        <v>0</v>
      </c>
      <c r="M34" s="346">
        <f t="shared" si="3"/>
        <v>11.013333376600011</v>
      </c>
      <c r="N34" s="337">
        <f t="shared" si="4"/>
        <v>0</v>
      </c>
      <c r="O34" s="337">
        <f t="shared" si="5"/>
        <v>0</v>
      </c>
      <c r="P34" s="337">
        <f t="shared" si="6"/>
        <v>0</v>
      </c>
    </row>
    <row r="35" spans="1:16" ht="17.25" customHeight="1" outlineLevel="2">
      <c r="A35" s="520" t="s">
        <v>701</v>
      </c>
      <c r="B35" s="265" t="s">
        <v>1366</v>
      </c>
      <c r="C35" s="333" t="s">
        <v>14</v>
      </c>
      <c r="D35" s="262" t="str">
        <f>+E34</f>
        <v>Potosí (Cr. Cantumarca)</v>
      </c>
      <c r="E35" s="262" t="s">
        <v>15</v>
      </c>
      <c r="F35" s="254">
        <v>643.85900000000004</v>
      </c>
      <c r="G35" s="334">
        <v>665.60566675209998</v>
      </c>
      <c r="H35" s="291">
        <v>21.746666752099959</v>
      </c>
      <c r="I35" s="352" t="s">
        <v>453</v>
      </c>
      <c r="J35" s="346">
        <f t="shared" ref="J35:J48" si="9">IF(A35="PF",H35,0)</f>
        <v>21.746666752099959</v>
      </c>
      <c r="K35" s="346">
        <f t="shared" si="1"/>
        <v>0</v>
      </c>
      <c r="L35" s="346">
        <f t="shared" si="2"/>
        <v>0</v>
      </c>
      <c r="M35" s="346">
        <f t="shared" si="3"/>
        <v>0</v>
      </c>
      <c r="N35" s="337">
        <f t="shared" si="4"/>
        <v>0</v>
      </c>
      <c r="O35" s="337">
        <f t="shared" si="5"/>
        <v>0</v>
      </c>
      <c r="P35" s="337">
        <f t="shared" si="6"/>
        <v>0</v>
      </c>
    </row>
    <row r="36" spans="1:16" ht="17.25" customHeight="1" outlineLevel="2">
      <c r="A36" s="520" t="s">
        <v>701</v>
      </c>
      <c r="B36" s="265" t="s">
        <v>1366</v>
      </c>
      <c r="C36" s="333" t="s">
        <v>16</v>
      </c>
      <c r="D36" s="262" t="str">
        <f t="shared" si="8"/>
        <v>Cr. Rt. A Andacaba (mina)</v>
      </c>
      <c r="E36" s="262" t="s">
        <v>1417</v>
      </c>
      <c r="F36" s="254">
        <v>665.60599999999999</v>
      </c>
      <c r="G36" s="334">
        <v>680.77266672625001</v>
      </c>
      <c r="H36" s="291">
        <v>15.16666672625</v>
      </c>
      <c r="I36" s="352" t="s">
        <v>453</v>
      </c>
      <c r="J36" s="346">
        <f t="shared" si="9"/>
        <v>15.16666672625</v>
      </c>
      <c r="K36" s="346">
        <f t="shared" si="1"/>
        <v>0</v>
      </c>
      <c r="L36" s="346">
        <f t="shared" ref="L36:L48" si="10">IF(A36="HO",H36,0)</f>
        <v>0</v>
      </c>
      <c r="M36" s="346">
        <f t="shared" ref="M36:M48" si="11">IF(A36="URB",H36,0)</f>
        <v>0</v>
      </c>
      <c r="N36" s="337">
        <f t="shared" ref="N36:N48" si="12">IF(A36="GR",H36,0)</f>
        <v>0</v>
      </c>
      <c r="O36" s="337">
        <f t="shared" si="5"/>
        <v>0</v>
      </c>
      <c r="P36" s="337">
        <f t="shared" ref="P36:P48" si="13">IF(A36="TI",H36,0)</f>
        <v>0</v>
      </c>
    </row>
    <row r="37" spans="1:16" ht="17.25" customHeight="1" outlineLevel="2">
      <c r="A37" s="520" t="s">
        <v>18</v>
      </c>
      <c r="B37" s="265" t="s">
        <v>1366</v>
      </c>
      <c r="C37" s="333" t="s">
        <v>19</v>
      </c>
      <c r="D37" s="262" t="s">
        <v>17</v>
      </c>
      <c r="E37" s="262" t="s">
        <v>20</v>
      </c>
      <c r="F37" s="254">
        <v>680.77300000000002</v>
      </c>
      <c r="G37" s="334">
        <v>704.24633342555001</v>
      </c>
      <c r="H37" s="291">
        <v>23.473333425549978</v>
      </c>
      <c r="I37" s="352" t="s">
        <v>453</v>
      </c>
      <c r="J37" s="346">
        <f t="shared" si="9"/>
        <v>0</v>
      </c>
      <c r="K37" s="346">
        <f t="shared" si="1"/>
        <v>0</v>
      </c>
      <c r="L37" s="346">
        <f t="shared" si="10"/>
        <v>0</v>
      </c>
      <c r="M37" s="346">
        <f t="shared" si="11"/>
        <v>0</v>
      </c>
      <c r="N37" s="337">
        <f t="shared" si="12"/>
        <v>23.473333425549978</v>
      </c>
      <c r="O37" s="337">
        <f t="shared" si="5"/>
        <v>0</v>
      </c>
      <c r="P37" s="337">
        <f t="shared" si="13"/>
        <v>0</v>
      </c>
    </row>
    <row r="38" spans="1:16" ht="17.25" customHeight="1" outlineLevel="2">
      <c r="A38" s="520" t="s">
        <v>18</v>
      </c>
      <c r="B38" s="265" t="s">
        <v>1366</v>
      </c>
      <c r="C38" s="333" t="s">
        <v>21</v>
      </c>
      <c r="D38" s="262" t="str">
        <f>+E37</f>
        <v>Puente Rio Hornos (Salida)</v>
      </c>
      <c r="E38" s="262" t="s">
        <v>22</v>
      </c>
      <c r="F38" s="254">
        <v>704.24599999999998</v>
      </c>
      <c r="G38" s="334">
        <v>727.34600009074995</v>
      </c>
      <c r="H38" s="291">
        <v>23.100000090750001</v>
      </c>
      <c r="I38" s="352" t="s">
        <v>453</v>
      </c>
      <c r="J38" s="346">
        <f t="shared" si="9"/>
        <v>0</v>
      </c>
      <c r="K38" s="346">
        <f t="shared" si="1"/>
        <v>0</v>
      </c>
      <c r="L38" s="346">
        <f t="shared" si="10"/>
        <v>0</v>
      </c>
      <c r="M38" s="346">
        <f t="shared" si="11"/>
        <v>0</v>
      </c>
      <c r="N38" s="337">
        <f t="shared" si="12"/>
        <v>23.100000090750001</v>
      </c>
      <c r="O38" s="337">
        <f t="shared" si="5"/>
        <v>0</v>
      </c>
      <c r="P38" s="337">
        <f t="shared" si="13"/>
        <v>0</v>
      </c>
    </row>
    <row r="39" spans="1:16" ht="17.25" customHeight="1" outlineLevel="2">
      <c r="A39" s="520" t="s">
        <v>18</v>
      </c>
      <c r="B39" s="265" t="s">
        <v>1366</v>
      </c>
      <c r="C39" s="333" t="s">
        <v>23</v>
      </c>
      <c r="D39" s="262" t="str">
        <f t="shared" ref="D39:D46" si="14">+E38</f>
        <v>Cr.Rt. a Otavi</v>
      </c>
      <c r="E39" s="262" t="s">
        <v>24</v>
      </c>
      <c r="F39" s="254">
        <v>727.346</v>
      </c>
      <c r="G39" s="334">
        <v>747.17933341125001</v>
      </c>
      <c r="H39" s="291">
        <v>19.833333411249999</v>
      </c>
      <c r="I39" s="352" t="s">
        <v>453</v>
      </c>
      <c r="J39" s="346">
        <f t="shared" si="9"/>
        <v>0</v>
      </c>
      <c r="K39" s="346">
        <f t="shared" si="1"/>
        <v>0</v>
      </c>
      <c r="L39" s="346">
        <f t="shared" si="10"/>
        <v>0</v>
      </c>
      <c r="M39" s="346">
        <f t="shared" si="11"/>
        <v>0</v>
      </c>
      <c r="N39" s="337">
        <f t="shared" si="12"/>
        <v>19.833333411249999</v>
      </c>
      <c r="O39" s="337">
        <f t="shared" si="5"/>
        <v>0</v>
      </c>
      <c r="P39" s="337">
        <f t="shared" si="13"/>
        <v>0</v>
      </c>
    </row>
    <row r="40" spans="1:16" ht="17.25" customHeight="1" outlineLevel="2">
      <c r="A40" s="520" t="s">
        <v>18</v>
      </c>
      <c r="B40" s="265" t="s">
        <v>1366</v>
      </c>
      <c r="C40" s="333" t="s">
        <v>25</v>
      </c>
      <c r="D40" s="262" t="str">
        <f t="shared" si="14"/>
        <v>Lim. Dpto. Potosí - Chuq.(Lecori)</v>
      </c>
      <c r="E40" s="262" t="s">
        <v>1422</v>
      </c>
      <c r="F40" s="254">
        <v>747.17899999999997</v>
      </c>
      <c r="G40" s="334">
        <v>765.61</v>
      </c>
      <c r="H40" s="291">
        <v>18.431000000000001</v>
      </c>
      <c r="I40" s="352" t="s">
        <v>452</v>
      </c>
      <c r="J40" s="346">
        <f t="shared" si="9"/>
        <v>0</v>
      </c>
      <c r="K40" s="346">
        <f t="shared" si="1"/>
        <v>0</v>
      </c>
      <c r="L40" s="346">
        <f t="shared" si="10"/>
        <v>0</v>
      </c>
      <c r="M40" s="346">
        <f t="shared" si="11"/>
        <v>0</v>
      </c>
      <c r="N40" s="337">
        <f t="shared" si="12"/>
        <v>18.431000000000001</v>
      </c>
      <c r="O40" s="337">
        <f t="shared" si="5"/>
        <v>0</v>
      </c>
      <c r="P40" s="337">
        <f t="shared" si="13"/>
        <v>0</v>
      </c>
    </row>
    <row r="41" spans="1:16" ht="17.25" customHeight="1" outlineLevel="2">
      <c r="A41" s="520" t="s">
        <v>18</v>
      </c>
      <c r="B41" s="265" t="s">
        <v>1366</v>
      </c>
      <c r="C41" s="333" t="s">
        <v>26</v>
      </c>
      <c r="D41" s="262" t="str">
        <f t="shared" si="14"/>
        <v>Padcoyo (Cmpto. ABC)</v>
      </c>
      <c r="E41" s="262" t="s">
        <v>27</v>
      </c>
      <c r="F41" s="254">
        <v>765.61</v>
      </c>
      <c r="G41" s="334">
        <v>787.76700000000005</v>
      </c>
      <c r="H41" s="291">
        <v>22.157</v>
      </c>
      <c r="I41" s="352" t="s">
        <v>452</v>
      </c>
      <c r="J41" s="346">
        <f t="shared" si="9"/>
        <v>0</v>
      </c>
      <c r="K41" s="346">
        <f t="shared" si="1"/>
        <v>0</v>
      </c>
      <c r="L41" s="346">
        <f t="shared" si="10"/>
        <v>0</v>
      </c>
      <c r="M41" s="346">
        <f t="shared" si="11"/>
        <v>0</v>
      </c>
      <c r="N41" s="337">
        <f t="shared" si="12"/>
        <v>22.157</v>
      </c>
      <c r="O41" s="337">
        <f t="shared" si="5"/>
        <v>0</v>
      </c>
      <c r="P41" s="337">
        <f t="shared" si="13"/>
        <v>0</v>
      </c>
    </row>
    <row r="42" spans="1:16" ht="17.25" customHeight="1" outlineLevel="2">
      <c r="A42" s="520" t="s">
        <v>18</v>
      </c>
      <c r="B42" s="265" t="s">
        <v>1366</v>
      </c>
      <c r="C42" s="333" t="s">
        <v>28</v>
      </c>
      <c r="D42" s="262" t="str">
        <f t="shared" si="14"/>
        <v>Cr. Rt. A Cueva Pampa</v>
      </c>
      <c r="E42" s="262" t="s">
        <v>29</v>
      </c>
      <c r="F42" s="254">
        <v>787.76700000000005</v>
      </c>
      <c r="G42" s="334">
        <v>802.17900000000009</v>
      </c>
      <c r="H42" s="291">
        <v>14.412000000000001</v>
      </c>
      <c r="I42" s="352" t="s">
        <v>452</v>
      </c>
      <c r="J42" s="346">
        <f t="shared" si="9"/>
        <v>0</v>
      </c>
      <c r="K42" s="346">
        <f t="shared" si="1"/>
        <v>0</v>
      </c>
      <c r="L42" s="346">
        <f t="shared" si="10"/>
        <v>0</v>
      </c>
      <c r="M42" s="346">
        <f t="shared" si="11"/>
        <v>0</v>
      </c>
      <c r="N42" s="337">
        <f t="shared" si="12"/>
        <v>14.412000000000001</v>
      </c>
      <c r="O42" s="337">
        <f t="shared" si="5"/>
        <v>0</v>
      </c>
      <c r="P42" s="337">
        <f t="shared" si="13"/>
        <v>0</v>
      </c>
    </row>
    <row r="43" spans="1:16" ht="17.25" customHeight="1" outlineLevel="2">
      <c r="A43" s="520" t="s">
        <v>18</v>
      </c>
      <c r="B43" s="265" t="s">
        <v>1366</v>
      </c>
      <c r="C43" s="333" t="s">
        <v>30</v>
      </c>
      <c r="D43" s="262" t="str">
        <f t="shared" si="14"/>
        <v>Puente Muyuquiri (Fin)</v>
      </c>
      <c r="E43" s="262" t="s">
        <v>1423</v>
      </c>
      <c r="F43" s="254">
        <v>802.17899999999997</v>
      </c>
      <c r="G43" s="334">
        <v>826.88499999999999</v>
      </c>
      <c r="H43" s="291">
        <v>24.706</v>
      </c>
      <c r="I43" s="352" t="s">
        <v>452</v>
      </c>
      <c r="J43" s="346">
        <f t="shared" si="9"/>
        <v>0</v>
      </c>
      <c r="K43" s="346">
        <f t="shared" si="1"/>
        <v>0</v>
      </c>
      <c r="L43" s="346">
        <f t="shared" si="10"/>
        <v>0</v>
      </c>
      <c r="M43" s="346">
        <f t="shared" si="11"/>
        <v>0</v>
      </c>
      <c r="N43" s="337">
        <f t="shared" si="12"/>
        <v>24.706</v>
      </c>
      <c r="O43" s="337">
        <f t="shared" si="5"/>
        <v>0</v>
      </c>
      <c r="P43" s="337">
        <f t="shared" si="13"/>
        <v>0</v>
      </c>
    </row>
    <row r="44" spans="1:16" ht="17.25" customHeight="1" outlineLevel="2">
      <c r="A44" s="520" t="s">
        <v>18</v>
      </c>
      <c r="B44" s="265" t="s">
        <v>1366</v>
      </c>
      <c r="C44" s="333" t="s">
        <v>31</v>
      </c>
      <c r="D44" s="262" t="str">
        <f t="shared" si="14"/>
        <v>Camargo (Cpto. ABC)</v>
      </c>
      <c r="E44" s="262" t="s">
        <v>686</v>
      </c>
      <c r="F44" s="254">
        <v>826.88499999999999</v>
      </c>
      <c r="G44" s="334">
        <v>855.07100000000003</v>
      </c>
      <c r="H44" s="291">
        <v>28.186</v>
      </c>
      <c r="I44" s="352" t="s">
        <v>452</v>
      </c>
      <c r="J44" s="346">
        <f t="shared" si="9"/>
        <v>0</v>
      </c>
      <c r="K44" s="346">
        <f t="shared" si="1"/>
        <v>0</v>
      </c>
      <c r="L44" s="346">
        <f t="shared" si="10"/>
        <v>0</v>
      </c>
      <c r="M44" s="346">
        <f t="shared" si="11"/>
        <v>0</v>
      </c>
      <c r="N44" s="337">
        <f t="shared" si="12"/>
        <v>28.186</v>
      </c>
      <c r="O44" s="337">
        <f t="shared" si="5"/>
        <v>0</v>
      </c>
      <c r="P44" s="337">
        <f t="shared" si="13"/>
        <v>0</v>
      </c>
    </row>
    <row r="45" spans="1:16" ht="17.25" customHeight="1" outlineLevel="2">
      <c r="A45" s="520" t="s">
        <v>18</v>
      </c>
      <c r="B45" s="265" t="s">
        <v>1366</v>
      </c>
      <c r="C45" s="333" t="s">
        <v>32</v>
      </c>
      <c r="D45" s="262" t="str">
        <f t="shared" si="14"/>
        <v>Viña Chujllas (Morona)</v>
      </c>
      <c r="E45" s="262" t="s">
        <v>33</v>
      </c>
      <c r="F45" s="254">
        <v>855.07100000000003</v>
      </c>
      <c r="G45" s="334">
        <v>869.09100000000001</v>
      </c>
      <c r="H45" s="291">
        <v>14.02</v>
      </c>
      <c r="I45" s="352" t="s">
        <v>452</v>
      </c>
      <c r="J45" s="346">
        <f t="shared" si="9"/>
        <v>0</v>
      </c>
      <c r="K45" s="346">
        <f t="shared" si="1"/>
        <v>0</v>
      </c>
      <c r="L45" s="346">
        <f t="shared" si="10"/>
        <v>0</v>
      </c>
      <c r="M45" s="346">
        <f t="shared" si="11"/>
        <v>0</v>
      </c>
      <c r="N45" s="337">
        <f t="shared" si="12"/>
        <v>14.02</v>
      </c>
      <c r="O45" s="337">
        <f t="shared" si="5"/>
        <v>0</v>
      </c>
      <c r="P45" s="337">
        <f t="shared" si="13"/>
        <v>0</v>
      </c>
    </row>
    <row r="46" spans="1:16" ht="17.25" customHeight="1" outlineLevel="2">
      <c r="A46" s="520" t="s">
        <v>18</v>
      </c>
      <c r="B46" s="265" t="s">
        <v>1366</v>
      </c>
      <c r="C46" s="333" t="s">
        <v>34</v>
      </c>
      <c r="D46" s="262" t="str">
        <f t="shared" si="14"/>
        <v>Villa Abecia (Plaza Principal)</v>
      </c>
      <c r="E46" s="262" t="s">
        <v>35</v>
      </c>
      <c r="F46" s="254">
        <v>869.09100000000001</v>
      </c>
      <c r="G46" s="334">
        <v>899.82600000000002</v>
      </c>
      <c r="H46" s="291">
        <v>30.734999999999999</v>
      </c>
      <c r="I46" s="352" t="s">
        <v>452</v>
      </c>
      <c r="J46" s="346">
        <f t="shared" si="9"/>
        <v>0</v>
      </c>
      <c r="K46" s="346">
        <f t="shared" si="1"/>
        <v>0</v>
      </c>
      <c r="L46" s="346">
        <f t="shared" si="10"/>
        <v>0</v>
      </c>
      <c r="M46" s="346">
        <f t="shared" si="11"/>
        <v>0</v>
      </c>
      <c r="N46" s="337">
        <f t="shared" si="12"/>
        <v>30.734999999999999</v>
      </c>
      <c r="O46" s="337">
        <f t="shared" si="5"/>
        <v>0</v>
      </c>
      <c r="P46" s="337">
        <f t="shared" si="13"/>
        <v>0</v>
      </c>
    </row>
    <row r="47" spans="1:16" ht="17.25" customHeight="1" outlineLevel="2">
      <c r="A47" s="520" t="s">
        <v>18</v>
      </c>
      <c r="B47" s="265" t="s">
        <v>1366</v>
      </c>
      <c r="C47" s="333" t="s">
        <v>36</v>
      </c>
      <c r="D47" s="262" t="s">
        <v>35</v>
      </c>
      <c r="E47" s="262" t="s">
        <v>37</v>
      </c>
      <c r="F47" s="254">
        <v>899.82600000000002</v>
      </c>
      <c r="G47" s="334">
        <v>917.27700000000004</v>
      </c>
      <c r="H47" s="291">
        <v>17.451000000000001</v>
      </c>
      <c r="I47" s="352" t="s">
        <v>385</v>
      </c>
      <c r="J47" s="346">
        <f t="shared" si="9"/>
        <v>0</v>
      </c>
      <c r="K47" s="346">
        <f t="shared" si="1"/>
        <v>0</v>
      </c>
      <c r="L47" s="346">
        <f t="shared" si="10"/>
        <v>0</v>
      </c>
      <c r="M47" s="346">
        <f t="shared" si="11"/>
        <v>0</v>
      </c>
      <c r="N47" s="337">
        <f t="shared" si="12"/>
        <v>17.451000000000001</v>
      </c>
      <c r="O47" s="337">
        <f t="shared" si="5"/>
        <v>0</v>
      </c>
      <c r="P47" s="337">
        <f t="shared" si="13"/>
        <v>0</v>
      </c>
    </row>
    <row r="48" spans="1:16" ht="17.25" customHeight="1" outlineLevel="2">
      <c r="A48" s="520" t="s">
        <v>18</v>
      </c>
      <c r="B48" s="265" t="s">
        <v>1366</v>
      </c>
      <c r="C48" s="333" t="s">
        <v>38</v>
      </c>
      <c r="D48" s="262" t="s">
        <v>37</v>
      </c>
      <c r="E48" s="262" t="s">
        <v>39</v>
      </c>
      <c r="F48" s="254">
        <v>917.27700000000004</v>
      </c>
      <c r="G48" s="334">
        <v>939.04200000000003</v>
      </c>
      <c r="H48" s="291">
        <v>21.765000000000001</v>
      </c>
      <c r="I48" s="352" t="s">
        <v>385</v>
      </c>
      <c r="J48" s="346">
        <f t="shared" si="9"/>
        <v>0</v>
      </c>
      <c r="K48" s="346">
        <f t="shared" si="1"/>
        <v>0</v>
      </c>
      <c r="L48" s="346">
        <f t="shared" si="10"/>
        <v>0</v>
      </c>
      <c r="M48" s="346">
        <f t="shared" si="11"/>
        <v>0</v>
      </c>
      <c r="N48" s="337">
        <f t="shared" si="12"/>
        <v>21.765000000000001</v>
      </c>
      <c r="O48" s="337">
        <f t="shared" si="5"/>
        <v>0</v>
      </c>
      <c r="P48" s="337">
        <f t="shared" si="13"/>
        <v>0</v>
      </c>
    </row>
    <row r="49" spans="1:16" ht="17.25" customHeight="1" outlineLevel="2">
      <c r="A49" s="520" t="s">
        <v>18</v>
      </c>
      <c r="B49" s="265" t="s">
        <v>1366</v>
      </c>
      <c r="C49" s="333" t="s">
        <v>40</v>
      </c>
      <c r="D49" s="262" t="s">
        <v>39</v>
      </c>
      <c r="E49" s="262" t="s">
        <v>41</v>
      </c>
      <c r="F49" s="254">
        <v>939.04200000000003</v>
      </c>
      <c r="G49" s="334">
        <v>954.23800000000006</v>
      </c>
      <c r="H49" s="291">
        <v>15.196</v>
      </c>
      <c r="I49" s="352" t="s">
        <v>385</v>
      </c>
      <c r="J49" s="346">
        <f t="shared" ref="J49:J66" si="15">IF(A49="PF",H49,0)</f>
        <v>0</v>
      </c>
      <c r="K49" s="346">
        <f t="shared" ref="K49:K68" si="16">IF(A49="TS",H49,0)</f>
        <v>0</v>
      </c>
      <c r="L49" s="346">
        <f t="shared" ref="L49:L66" si="17">IF(A49="HO",H49,0)</f>
        <v>0</v>
      </c>
      <c r="M49" s="346">
        <f t="shared" ref="M49:M66" si="18">IF(A49="URB",H49,0)</f>
        <v>0</v>
      </c>
      <c r="N49" s="337">
        <f t="shared" ref="N49:N66" si="19">IF(A49="GR",H49,0)</f>
        <v>15.196</v>
      </c>
      <c r="O49" s="337">
        <f t="shared" ref="O49:O68" si="20">IF(A49="ep",H49,0)</f>
        <v>0</v>
      </c>
      <c r="P49" s="337">
        <f t="shared" ref="P49:P66" si="21">IF(A49="TI",H49,0)</f>
        <v>0</v>
      </c>
    </row>
    <row r="50" spans="1:16" ht="17.25" customHeight="1" outlineLevel="2">
      <c r="A50" s="520" t="s">
        <v>18</v>
      </c>
      <c r="B50" s="265" t="s">
        <v>1366</v>
      </c>
      <c r="C50" s="333" t="s">
        <v>42</v>
      </c>
      <c r="D50" s="262" t="s">
        <v>41</v>
      </c>
      <c r="E50" s="262" t="s">
        <v>43</v>
      </c>
      <c r="F50" s="254">
        <v>954.23800000000006</v>
      </c>
      <c r="G50" s="334">
        <v>982.86500000000001</v>
      </c>
      <c r="H50" s="291">
        <v>28.626999999999999</v>
      </c>
      <c r="I50" s="352" t="s">
        <v>385</v>
      </c>
      <c r="J50" s="346">
        <f t="shared" si="15"/>
        <v>0</v>
      </c>
      <c r="K50" s="346">
        <f t="shared" si="16"/>
        <v>0</v>
      </c>
      <c r="L50" s="346">
        <f t="shared" si="17"/>
        <v>0</v>
      </c>
      <c r="M50" s="346">
        <f t="shared" si="18"/>
        <v>0</v>
      </c>
      <c r="N50" s="337">
        <f t="shared" si="19"/>
        <v>28.626999999999999</v>
      </c>
      <c r="O50" s="337">
        <f t="shared" si="20"/>
        <v>0</v>
      </c>
      <c r="P50" s="337">
        <f t="shared" si="21"/>
        <v>0</v>
      </c>
    </row>
    <row r="51" spans="1:16" ht="17.25" customHeight="1" outlineLevel="2">
      <c r="A51" s="520" t="s">
        <v>18</v>
      </c>
      <c r="B51" s="265" t="s">
        <v>1366</v>
      </c>
      <c r="C51" s="333" t="s">
        <v>44</v>
      </c>
      <c r="D51" s="262" t="s">
        <v>43</v>
      </c>
      <c r="E51" s="262" t="s">
        <v>682</v>
      </c>
      <c r="F51" s="254">
        <v>982.86500000000001</v>
      </c>
      <c r="G51" s="334">
        <v>994.77700000000004</v>
      </c>
      <c r="H51" s="291">
        <v>11.912000000000001</v>
      </c>
      <c r="I51" s="352" t="s">
        <v>385</v>
      </c>
      <c r="J51" s="346">
        <f t="shared" si="15"/>
        <v>0</v>
      </c>
      <c r="K51" s="346">
        <f t="shared" si="16"/>
        <v>0</v>
      </c>
      <c r="L51" s="346">
        <f t="shared" si="17"/>
        <v>0</v>
      </c>
      <c r="M51" s="346">
        <f t="shared" si="18"/>
        <v>0</v>
      </c>
      <c r="N51" s="337">
        <f t="shared" si="19"/>
        <v>11.912000000000001</v>
      </c>
      <c r="O51" s="337">
        <f t="shared" si="20"/>
        <v>0</v>
      </c>
      <c r="P51" s="337">
        <f t="shared" si="21"/>
        <v>0</v>
      </c>
    </row>
    <row r="52" spans="1:16" ht="17.25" customHeight="1" outlineLevel="2">
      <c r="A52" s="520" t="s">
        <v>701</v>
      </c>
      <c r="B52" s="265" t="s">
        <v>1366</v>
      </c>
      <c r="C52" s="333" t="s">
        <v>45</v>
      </c>
      <c r="D52" s="262" t="str">
        <f>+E51</f>
        <v>Cr. Rt  a San Lorenzo (Sta. Bárbara)</v>
      </c>
      <c r="E52" s="262" t="s">
        <v>46</v>
      </c>
      <c r="F52" s="254">
        <v>994.77700000000004</v>
      </c>
      <c r="G52" s="334">
        <v>1006.346</v>
      </c>
      <c r="H52" s="291">
        <v>11.569000000000001</v>
      </c>
      <c r="I52" s="352" t="s">
        <v>385</v>
      </c>
      <c r="J52" s="346">
        <f t="shared" si="15"/>
        <v>11.569000000000001</v>
      </c>
      <c r="K52" s="346">
        <f t="shared" si="16"/>
        <v>0</v>
      </c>
      <c r="L52" s="346">
        <f t="shared" si="17"/>
        <v>0</v>
      </c>
      <c r="M52" s="346">
        <f t="shared" si="18"/>
        <v>0</v>
      </c>
      <c r="N52" s="337">
        <f t="shared" si="19"/>
        <v>0</v>
      </c>
      <c r="O52" s="337">
        <f t="shared" si="20"/>
        <v>0</v>
      </c>
      <c r="P52" s="337">
        <f t="shared" si="21"/>
        <v>0</v>
      </c>
    </row>
    <row r="53" spans="1:16" ht="17.25" customHeight="1" outlineLevel="2">
      <c r="A53" s="520" t="s">
        <v>701</v>
      </c>
      <c r="B53" s="265" t="s">
        <v>1366</v>
      </c>
      <c r="C53" s="333" t="s">
        <v>47</v>
      </c>
      <c r="D53" s="262" t="s">
        <v>46</v>
      </c>
      <c r="E53" s="262" t="s">
        <v>683</v>
      </c>
      <c r="F53" s="254">
        <v>1006.346</v>
      </c>
      <c r="G53" s="334">
        <v>1014.189</v>
      </c>
      <c r="H53" s="291">
        <v>7.843</v>
      </c>
      <c r="I53" s="352" t="s">
        <v>385</v>
      </c>
      <c r="J53" s="346">
        <f t="shared" si="15"/>
        <v>7.843</v>
      </c>
      <c r="K53" s="346">
        <f t="shared" si="16"/>
        <v>0</v>
      </c>
      <c r="L53" s="346">
        <f t="shared" si="17"/>
        <v>0</v>
      </c>
      <c r="M53" s="346">
        <f t="shared" si="18"/>
        <v>0</v>
      </c>
      <c r="N53" s="337">
        <f t="shared" si="19"/>
        <v>0</v>
      </c>
      <c r="O53" s="337">
        <f t="shared" si="20"/>
        <v>0</v>
      </c>
      <c r="P53" s="337">
        <f t="shared" si="21"/>
        <v>0</v>
      </c>
    </row>
    <row r="54" spans="1:16" ht="17.25" customHeight="1" outlineLevel="2">
      <c r="A54" s="520" t="s">
        <v>701</v>
      </c>
      <c r="B54" s="265" t="s">
        <v>1366</v>
      </c>
      <c r="C54" s="333" t="s">
        <v>49</v>
      </c>
      <c r="D54" s="262" t="s">
        <v>48</v>
      </c>
      <c r="E54" s="262" t="s">
        <v>51</v>
      </c>
      <c r="F54" s="254">
        <v>1014.189</v>
      </c>
      <c r="G54" s="334">
        <v>1028.2090000000001</v>
      </c>
      <c r="H54" s="291">
        <v>14.02</v>
      </c>
      <c r="I54" s="352" t="s">
        <v>385</v>
      </c>
      <c r="J54" s="346">
        <f t="shared" si="15"/>
        <v>14.02</v>
      </c>
      <c r="K54" s="346">
        <f t="shared" si="16"/>
        <v>0</v>
      </c>
      <c r="L54" s="346">
        <f t="shared" si="17"/>
        <v>0</v>
      </c>
      <c r="M54" s="346">
        <f t="shared" si="18"/>
        <v>0</v>
      </c>
      <c r="N54" s="337">
        <f t="shared" si="19"/>
        <v>0</v>
      </c>
      <c r="O54" s="337">
        <f t="shared" si="20"/>
        <v>0</v>
      </c>
      <c r="P54" s="337">
        <f t="shared" si="21"/>
        <v>0</v>
      </c>
    </row>
    <row r="55" spans="1:16" ht="17.25" customHeight="1" outlineLevel="2">
      <c r="A55" s="520" t="s">
        <v>701</v>
      </c>
      <c r="B55" s="265" t="s">
        <v>1366</v>
      </c>
      <c r="C55" s="333" t="s">
        <v>52</v>
      </c>
      <c r="D55" s="262" t="s">
        <v>51</v>
      </c>
      <c r="E55" s="262" t="s">
        <v>53</v>
      </c>
      <c r="F55" s="254">
        <v>1028.2090000000001</v>
      </c>
      <c r="G55" s="334">
        <v>1057.0330000000001</v>
      </c>
      <c r="H55" s="291">
        <v>28.824000000000002</v>
      </c>
      <c r="I55" s="352" t="s">
        <v>385</v>
      </c>
      <c r="J55" s="346">
        <f t="shared" si="15"/>
        <v>28.824000000000002</v>
      </c>
      <c r="K55" s="346">
        <f t="shared" si="16"/>
        <v>0</v>
      </c>
      <c r="L55" s="346">
        <f t="shared" si="17"/>
        <v>0</v>
      </c>
      <c r="M55" s="346">
        <f t="shared" si="18"/>
        <v>0</v>
      </c>
      <c r="N55" s="337">
        <f t="shared" si="19"/>
        <v>0</v>
      </c>
      <c r="O55" s="337">
        <f t="shared" si="20"/>
        <v>0</v>
      </c>
      <c r="P55" s="337">
        <f t="shared" si="21"/>
        <v>0</v>
      </c>
    </row>
    <row r="56" spans="1:16" ht="17.25" customHeight="1" outlineLevel="2">
      <c r="A56" s="520" t="s">
        <v>701</v>
      </c>
      <c r="B56" s="265" t="s">
        <v>1366</v>
      </c>
      <c r="C56" s="333" t="s">
        <v>54</v>
      </c>
      <c r="D56" s="262" t="s">
        <v>53</v>
      </c>
      <c r="E56" s="262" t="s">
        <v>55</v>
      </c>
      <c r="F56" s="254">
        <v>1057.0329999999999</v>
      </c>
      <c r="G56" s="334">
        <v>1081.6409999999998</v>
      </c>
      <c r="H56" s="291">
        <v>24.608000000000001</v>
      </c>
      <c r="I56" s="352" t="s">
        <v>385</v>
      </c>
      <c r="J56" s="346">
        <f t="shared" si="15"/>
        <v>24.608000000000001</v>
      </c>
      <c r="K56" s="346">
        <f t="shared" si="16"/>
        <v>0</v>
      </c>
      <c r="L56" s="346">
        <f t="shared" si="17"/>
        <v>0</v>
      </c>
      <c r="M56" s="346">
        <f t="shared" si="18"/>
        <v>0</v>
      </c>
      <c r="N56" s="337">
        <f t="shared" si="19"/>
        <v>0</v>
      </c>
      <c r="O56" s="337">
        <f t="shared" si="20"/>
        <v>0</v>
      </c>
      <c r="P56" s="337">
        <f t="shared" si="21"/>
        <v>0</v>
      </c>
    </row>
    <row r="57" spans="1:16" ht="17.25" customHeight="1" outlineLevel="2">
      <c r="A57" s="520" t="s">
        <v>701</v>
      </c>
      <c r="B57" s="265" t="s">
        <v>1366</v>
      </c>
      <c r="C57" s="333" t="s">
        <v>56</v>
      </c>
      <c r="D57" s="262" t="s">
        <v>55</v>
      </c>
      <c r="E57" s="262" t="s">
        <v>57</v>
      </c>
      <c r="F57" s="254">
        <v>1081.6410000000001</v>
      </c>
      <c r="G57" s="334">
        <v>1102.327</v>
      </c>
      <c r="H57" s="291">
        <v>20.686</v>
      </c>
      <c r="I57" s="352" t="s">
        <v>385</v>
      </c>
      <c r="J57" s="346">
        <f t="shared" si="15"/>
        <v>20.686</v>
      </c>
      <c r="K57" s="346">
        <f t="shared" si="16"/>
        <v>0</v>
      </c>
      <c r="L57" s="346">
        <f t="shared" si="17"/>
        <v>0</v>
      </c>
      <c r="M57" s="346">
        <f t="shared" si="18"/>
        <v>0</v>
      </c>
      <c r="N57" s="337">
        <f t="shared" si="19"/>
        <v>0</v>
      </c>
      <c r="O57" s="337">
        <f t="shared" si="20"/>
        <v>0</v>
      </c>
      <c r="P57" s="337">
        <f t="shared" si="21"/>
        <v>0</v>
      </c>
    </row>
    <row r="58" spans="1:16" ht="17.25" customHeight="1" outlineLevel="2">
      <c r="A58" s="520" t="s">
        <v>701</v>
      </c>
      <c r="B58" s="265" t="s">
        <v>1366</v>
      </c>
      <c r="C58" s="333" t="s">
        <v>58</v>
      </c>
      <c r="D58" s="262" t="s">
        <v>57</v>
      </c>
      <c r="E58" s="262" t="s">
        <v>59</v>
      </c>
      <c r="F58" s="254">
        <v>1102.327</v>
      </c>
      <c r="G58" s="334">
        <v>1123.1110000000001</v>
      </c>
      <c r="H58" s="291">
        <v>20.783999999999999</v>
      </c>
      <c r="I58" s="352" t="s">
        <v>385</v>
      </c>
      <c r="J58" s="346">
        <f t="shared" si="15"/>
        <v>20.783999999999999</v>
      </c>
      <c r="K58" s="346">
        <f t="shared" si="16"/>
        <v>0</v>
      </c>
      <c r="L58" s="346">
        <f t="shared" si="17"/>
        <v>0</v>
      </c>
      <c r="M58" s="346">
        <f t="shared" si="18"/>
        <v>0</v>
      </c>
      <c r="N58" s="337">
        <f t="shared" si="19"/>
        <v>0</v>
      </c>
      <c r="O58" s="337">
        <f t="shared" si="20"/>
        <v>0</v>
      </c>
      <c r="P58" s="337">
        <f t="shared" si="21"/>
        <v>0</v>
      </c>
    </row>
    <row r="59" spans="1:16" ht="17.25" customHeight="1" outlineLevel="2">
      <c r="A59" s="520" t="s">
        <v>701</v>
      </c>
      <c r="B59" s="265" t="s">
        <v>1366</v>
      </c>
      <c r="C59" s="333" t="s">
        <v>60</v>
      </c>
      <c r="D59" s="262" t="s">
        <v>59</v>
      </c>
      <c r="E59" s="262" t="s">
        <v>61</v>
      </c>
      <c r="F59" s="254">
        <v>1123.1110000000001</v>
      </c>
      <c r="G59" s="334">
        <v>1142.6210000000001</v>
      </c>
      <c r="H59" s="291">
        <v>19.510000000000002</v>
      </c>
      <c r="I59" s="352" t="s">
        <v>385</v>
      </c>
      <c r="J59" s="346">
        <f t="shared" si="15"/>
        <v>19.510000000000002</v>
      </c>
      <c r="K59" s="346">
        <f t="shared" si="16"/>
        <v>0</v>
      </c>
      <c r="L59" s="346">
        <f t="shared" si="17"/>
        <v>0</v>
      </c>
      <c r="M59" s="346">
        <f t="shared" si="18"/>
        <v>0</v>
      </c>
      <c r="N59" s="337">
        <f t="shared" si="19"/>
        <v>0</v>
      </c>
      <c r="O59" s="337">
        <f t="shared" si="20"/>
        <v>0</v>
      </c>
      <c r="P59" s="337">
        <f t="shared" si="21"/>
        <v>0</v>
      </c>
    </row>
    <row r="60" spans="1:16" ht="17.25" customHeight="1" outlineLevel="2">
      <c r="A60" s="521" t="s">
        <v>701</v>
      </c>
      <c r="B60" s="265" t="s">
        <v>1366</v>
      </c>
      <c r="C60" s="333" t="s">
        <v>62</v>
      </c>
      <c r="D60" s="262" t="s">
        <v>61</v>
      </c>
      <c r="E60" s="262" t="s">
        <v>63</v>
      </c>
      <c r="F60" s="254">
        <v>1142.6210000000001</v>
      </c>
      <c r="G60" s="334">
        <v>1162.3760000000002</v>
      </c>
      <c r="H60" s="291">
        <v>19.754999999999999</v>
      </c>
      <c r="I60" s="352" t="s">
        <v>385</v>
      </c>
      <c r="J60" s="346">
        <f t="shared" si="15"/>
        <v>19.754999999999999</v>
      </c>
      <c r="K60" s="346">
        <f t="shared" si="16"/>
        <v>0</v>
      </c>
      <c r="L60" s="346">
        <f t="shared" si="17"/>
        <v>0</v>
      </c>
      <c r="M60" s="346">
        <f t="shared" si="18"/>
        <v>0</v>
      </c>
      <c r="N60" s="337">
        <f t="shared" si="19"/>
        <v>0</v>
      </c>
      <c r="O60" s="337">
        <f t="shared" si="20"/>
        <v>0</v>
      </c>
      <c r="P60" s="337">
        <f t="shared" si="21"/>
        <v>0</v>
      </c>
    </row>
    <row r="61" spans="1:16" ht="17.25" customHeight="1" outlineLevel="2">
      <c r="A61" s="521" t="s">
        <v>701</v>
      </c>
      <c r="B61" s="265" t="s">
        <v>1366</v>
      </c>
      <c r="C61" s="333" t="s">
        <v>64</v>
      </c>
      <c r="D61" s="262" t="s">
        <v>63</v>
      </c>
      <c r="E61" s="262" t="s">
        <v>65</v>
      </c>
      <c r="F61" s="254">
        <v>1162.376</v>
      </c>
      <c r="G61" s="334">
        <v>1182.1310000000001</v>
      </c>
      <c r="H61" s="291">
        <v>19.754999999999999</v>
      </c>
      <c r="I61" s="352" t="s">
        <v>385</v>
      </c>
      <c r="J61" s="346">
        <f t="shared" si="15"/>
        <v>19.754999999999999</v>
      </c>
      <c r="K61" s="346">
        <f t="shared" si="16"/>
        <v>0</v>
      </c>
      <c r="L61" s="346">
        <f t="shared" si="17"/>
        <v>0</v>
      </c>
      <c r="M61" s="346">
        <f t="shared" si="18"/>
        <v>0</v>
      </c>
      <c r="N61" s="337">
        <f t="shared" si="19"/>
        <v>0</v>
      </c>
      <c r="O61" s="337">
        <f t="shared" si="20"/>
        <v>0</v>
      </c>
      <c r="P61" s="337">
        <f t="shared" si="21"/>
        <v>0</v>
      </c>
    </row>
    <row r="62" spans="1:16" ht="17.25" customHeight="1" outlineLevel="2">
      <c r="A62" s="521" t="s">
        <v>701</v>
      </c>
      <c r="B62" s="265" t="s">
        <v>1366</v>
      </c>
      <c r="C62" s="333" t="s">
        <v>66</v>
      </c>
      <c r="D62" s="262" t="s">
        <v>65</v>
      </c>
      <c r="E62" s="262" t="s">
        <v>67</v>
      </c>
      <c r="F62" s="254">
        <v>1182.1310000000001</v>
      </c>
      <c r="G62" s="334">
        <v>1194.288</v>
      </c>
      <c r="H62" s="291">
        <v>12.157</v>
      </c>
      <c r="I62" s="352" t="s">
        <v>385</v>
      </c>
      <c r="J62" s="346">
        <f t="shared" si="15"/>
        <v>12.157</v>
      </c>
      <c r="K62" s="346">
        <f t="shared" si="16"/>
        <v>0</v>
      </c>
      <c r="L62" s="346">
        <f t="shared" si="17"/>
        <v>0</v>
      </c>
      <c r="M62" s="346">
        <f t="shared" si="18"/>
        <v>0</v>
      </c>
      <c r="N62" s="337">
        <f t="shared" si="19"/>
        <v>0</v>
      </c>
      <c r="O62" s="337">
        <f t="shared" si="20"/>
        <v>0</v>
      </c>
      <c r="P62" s="337">
        <f t="shared" si="21"/>
        <v>0</v>
      </c>
    </row>
    <row r="63" spans="1:16" ht="17.25" customHeight="1" outlineLevel="2">
      <c r="A63" s="521" t="s">
        <v>701</v>
      </c>
      <c r="B63" s="265" t="s">
        <v>1366</v>
      </c>
      <c r="C63" s="333" t="s">
        <v>68</v>
      </c>
      <c r="D63" s="262" t="s">
        <v>67</v>
      </c>
      <c r="E63" s="262" t="s">
        <v>69</v>
      </c>
      <c r="F63" s="254">
        <v>1194.288</v>
      </c>
      <c r="G63" s="334">
        <v>1201.9839999999999</v>
      </c>
      <c r="H63" s="291">
        <v>7.6959999999999997</v>
      </c>
      <c r="I63" s="352" t="s">
        <v>385</v>
      </c>
      <c r="J63" s="346">
        <f t="shared" si="15"/>
        <v>7.6959999999999997</v>
      </c>
      <c r="K63" s="346">
        <f t="shared" si="16"/>
        <v>0</v>
      </c>
      <c r="L63" s="346">
        <f t="shared" si="17"/>
        <v>0</v>
      </c>
      <c r="M63" s="346">
        <f t="shared" si="18"/>
        <v>0</v>
      </c>
      <c r="N63" s="337">
        <f t="shared" si="19"/>
        <v>0</v>
      </c>
      <c r="O63" s="337">
        <f t="shared" si="20"/>
        <v>0</v>
      </c>
      <c r="P63" s="337">
        <f t="shared" si="21"/>
        <v>0</v>
      </c>
    </row>
    <row r="64" spans="1:16" ht="17.25" customHeight="1" outlineLevel="2">
      <c r="A64" s="521" t="s">
        <v>701</v>
      </c>
      <c r="B64" s="265" t="s">
        <v>1366</v>
      </c>
      <c r="C64" s="333" t="s">
        <v>70</v>
      </c>
      <c r="D64" s="262" t="s">
        <v>71</v>
      </c>
      <c r="E64" s="262" t="s">
        <v>72</v>
      </c>
      <c r="F64" s="254">
        <v>1201.9839999999999</v>
      </c>
      <c r="G64" s="334">
        <v>1211.1019999999999</v>
      </c>
      <c r="H64" s="291">
        <v>9.1180000000000003</v>
      </c>
      <c r="I64" s="352" t="s">
        <v>385</v>
      </c>
      <c r="J64" s="346">
        <f t="shared" si="15"/>
        <v>9.1180000000000003</v>
      </c>
      <c r="K64" s="346">
        <f t="shared" si="16"/>
        <v>0</v>
      </c>
      <c r="L64" s="346">
        <f t="shared" si="17"/>
        <v>0</v>
      </c>
      <c r="M64" s="346">
        <f t="shared" si="18"/>
        <v>0</v>
      </c>
      <c r="N64" s="337">
        <f t="shared" si="19"/>
        <v>0</v>
      </c>
      <c r="O64" s="337">
        <f t="shared" si="20"/>
        <v>0</v>
      </c>
      <c r="P64" s="337">
        <f t="shared" si="21"/>
        <v>0</v>
      </c>
    </row>
    <row r="65" spans="1:16" ht="17.25" customHeight="1" outlineLevel="2">
      <c r="A65" s="521" t="s">
        <v>701</v>
      </c>
      <c r="B65" s="265" t="s">
        <v>1366</v>
      </c>
      <c r="C65" s="333" t="s">
        <v>75</v>
      </c>
      <c r="D65" s="262" t="s">
        <v>72</v>
      </c>
      <c r="E65" s="262" t="s">
        <v>76</v>
      </c>
      <c r="F65" s="254">
        <v>1211.1020000000001</v>
      </c>
      <c r="G65" s="334">
        <v>1214.1610000000001</v>
      </c>
      <c r="H65" s="291">
        <v>3.0590000000000002</v>
      </c>
      <c r="I65" s="352" t="s">
        <v>385</v>
      </c>
      <c r="J65" s="346">
        <f t="shared" si="15"/>
        <v>3.0590000000000002</v>
      </c>
      <c r="K65" s="346">
        <f t="shared" si="16"/>
        <v>0</v>
      </c>
      <c r="L65" s="346">
        <f t="shared" si="17"/>
        <v>0</v>
      </c>
      <c r="M65" s="346">
        <f t="shared" si="18"/>
        <v>0</v>
      </c>
      <c r="N65" s="337">
        <f t="shared" si="19"/>
        <v>0</v>
      </c>
      <c r="O65" s="337">
        <f t="shared" si="20"/>
        <v>0</v>
      </c>
      <c r="P65" s="337">
        <f t="shared" si="21"/>
        <v>0</v>
      </c>
    </row>
    <row r="66" spans="1:16" ht="17.25" customHeight="1" outlineLevel="2">
      <c r="A66" s="521" t="s">
        <v>701</v>
      </c>
      <c r="B66" s="265" t="s">
        <v>1366</v>
      </c>
      <c r="C66" s="333" t="s">
        <v>77</v>
      </c>
      <c r="D66" s="262" t="s">
        <v>76</v>
      </c>
      <c r="E66" s="262" t="s">
        <v>1364</v>
      </c>
      <c r="F66" s="254">
        <v>1214.1610000000001</v>
      </c>
      <c r="G66" s="334">
        <v>1215.181</v>
      </c>
      <c r="H66" s="291">
        <v>1.02</v>
      </c>
      <c r="I66" s="352" t="s">
        <v>385</v>
      </c>
      <c r="J66" s="346">
        <f t="shared" si="15"/>
        <v>1.02</v>
      </c>
      <c r="K66" s="346">
        <f t="shared" si="16"/>
        <v>0</v>
      </c>
      <c r="L66" s="346">
        <f t="shared" si="17"/>
        <v>0</v>
      </c>
      <c r="M66" s="346">
        <f t="shared" si="18"/>
        <v>0</v>
      </c>
      <c r="N66" s="337">
        <f t="shared" si="19"/>
        <v>0</v>
      </c>
      <c r="O66" s="337">
        <f t="shared" si="20"/>
        <v>0</v>
      </c>
      <c r="P66" s="337">
        <f t="shared" si="21"/>
        <v>0</v>
      </c>
    </row>
    <row r="67" spans="1:16" ht="17.25" customHeight="1" outlineLevel="1">
      <c r="A67" s="522"/>
      <c r="B67" s="292" t="s">
        <v>108</v>
      </c>
      <c r="C67" s="293"/>
      <c r="D67" s="263" t="str">
        <f>+D68</f>
        <v>Kasani (Hito Front. Perú)</v>
      </c>
      <c r="E67" s="263" t="str">
        <f>+E76</f>
        <v>La  Paz (Plaza Murillo)</v>
      </c>
      <c r="F67" s="294"/>
      <c r="G67" s="294"/>
      <c r="H67" s="295">
        <f>SUBTOTAL(9,H68:H76)</f>
        <v>155.11797823069401</v>
      </c>
      <c r="I67" s="352"/>
      <c r="J67" s="346"/>
      <c r="K67" s="346">
        <f t="shared" si="16"/>
        <v>0</v>
      </c>
      <c r="L67" s="346"/>
      <c r="M67" s="346"/>
      <c r="N67" s="337"/>
      <c r="O67" s="337">
        <f t="shared" si="20"/>
        <v>0</v>
      </c>
      <c r="P67" s="337"/>
    </row>
    <row r="68" spans="1:16" ht="17.25" customHeight="1" outlineLevel="2">
      <c r="A68" s="521" t="s">
        <v>701</v>
      </c>
      <c r="B68" s="265" t="s">
        <v>79</v>
      </c>
      <c r="C68" s="266" t="s">
        <v>1367</v>
      </c>
      <c r="D68" s="262" t="s">
        <v>716</v>
      </c>
      <c r="E68" s="262" t="s">
        <v>80</v>
      </c>
      <c r="F68" s="254">
        <v>0</v>
      </c>
      <c r="G68" s="254">
        <v>8.41</v>
      </c>
      <c r="H68" s="291">
        <f t="shared" ref="H68:H75" si="22">+G68-F68</f>
        <v>8.41</v>
      </c>
      <c r="I68" s="352" t="s">
        <v>316</v>
      </c>
      <c r="J68" s="346">
        <f>IF(A68="PF",H68,0)</f>
        <v>8.41</v>
      </c>
      <c r="K68" s="346">
        <f t="shared" si="16"/>
        <v>0</v>
      </c>
      <c r="L68" s="346">
        <f>IF(A68="HO",H68,0)</f>
        <v>0</v>
      </c>
      <c r="M68" s="346">
        <f t="shared" ref="M68:M76" si="23">IF(A68="URB",H68,0)</f>
        <v>0</v>
      </c>
      <c r="N68" s="337">
        <f>IF(A68="GR",H68,0)</f>
        <v>0</v>
      </c>
      <c r="O68" s="337">
        <f t="shared" si="20"/>
        <v>0</v>
      </c>
      <c r="P68" s="337">
        <f>IF(A68="TI",H68,0)</f>
        <v>0</v>
      </c>
    </row>
    <row r="69" spans="1:16" ht="17.25" customHeight="1" outlineLevel="2">
      <c r="A69" s="521" t="s">
        <v>701</v>
      </c>
      <c r="B69" s="265" t="s">
        <v>79</v>
      </c>
      <c r="C69" s="266" t="s">
        <v>1369</v>
      </c>
      <c r="D69" s="262" t="s">
        <v>80</v>
      </c>
      <c r="E69" s="262" t="s">
        <v>81</v>
      </c>
      <c r="F69" s="254">
        <v>8.41</v>
      </c>
      <c r="G69" s="254">
        <v>32.24</v>
      </c>
      <c r="H69" s="291">
        <f t="shared" si="22"/>
        <v>23.830000000000002</v>
      </c>
      <c r="I69" s="352" t="s">
        <v>316</v>
      </c>
      <c r="J69" s="346">
        <f t="shared" ref="J69:J76" si="24">IF(A69="PF",H69,0)</f>
        <v>23.830000000000002</v>
      </c>
      <c r="K69" s="346">
        <f t="shared" ref="K69:K132" si="25">IF(A69="TS",H69,0)</f>
        <v>0</v>
      </c>
      <c r="L69" s="346">
        <f t="shared" ref="L69:L76" si="26">IF(A69="HO",H69,0)</f>
        <v>0</v>
      </c>
      <c r="M69" s="346">
        <f t="shared" si="23"/>
        <v>0</v>
      </c>
      <c r="N69" s="337">
        <f t="shared" ref="N69:N76" si="27">IF(A69="GR",H69,0)</f>
        <v>0</v>
      </c>
      <c r="O69" s="337">
        <f t="shared" ref="O69:O132" si="28">IF(A69="ep",H69,0)</f>
        <v>0</v>
      </c>
      <c r="P69" s="337">
        <f t="shared" ref="P69:P76" si="29">IF(A69="TI",H69,0)</f>
        <v>0</v>
      </c>
    </row>
    <row r="70" spans="1:16" ht="17.25" customHeight="1" outlineLevel="2">
      <c r="A70" s="521" t="s">
        <v>701</v>
      </c>
      <c r="B70" s="265" t="s">
        <v>79</v>
      </c>
      <c r="C70" s="266" t="s">
        <v>1371</v>
      </c>
      <c r="D70" s="262" t="s">
        <v>81</v>
      </c>
      <c r="E70" s="262" t="s">
        <v>82</v>
      </c>
      <c r="F70" s="254">
        <v>32.24</v>
      </c>
      <c r="G70" s="254">
        <v>47.91</v>
      </c>
      <c r="H70" s="291">
        <f t="shared" si="22"/>
        <v>15.669999999999995</v>
      </c>
      <c r="I70" s="352" t="s">
        <v>316</v>
      </c>
      <c r="J70" s="346">
        <f t="shared" si="24"/>
        <v>15.669999999999995</v>
      </c>
      <c r="K70" s="346">
        <f t="shared" si="25"/>
        <v>0</v>
      </c>
      <c r="L70" s="346">
        <f t="shared" si="26"/>
        <v>0</v>
      </c>
      <c r="M70" s="346">
        <f t="shared" si="23"/>
        <v>0</v>
      </c>
      <c r="N70" s="337">
        <f t="shared" si="27"/>
        <v>0</v>
      </c>
      <c r="O70" s="337">
        <f t="shared" si="28"/>
        <v>0</v>
      </c>
      <c r="P70" s="337">
        <f t="shared" si="29"/>
        <v>0</v>
      </c>
    </row>
    <row r="71" spans="1:16" ht="17.25" customHeight="1" outlineLevel="2">
      <c r="A71" s="521" t="s">
        <v>701</v>
      </c>
      <c r="B71" s="265" t="s">
        <v>79</v>
      </c>
      <c r="C71" s="266" t="s">
        <v>1373</v>
      </c>
      <c r="D71" s="262" t="s">
        <v>83</v>
      </c>
      <c r="E71" s="262" t="s">
        <v>84</v>
      </c>
      <c r="F71" s="254">
        <v>47.91</v>
      </c>
      <c r="G71" s="254">
        <v>67.2</v>
      </c>
      <c r="H71" s="291">
        <f t="shared" si="22"/>
        <v>19.290000000000006</v>
      </c>
      <c r="I71" s="352" t="s">
        <v>316</v>
      </c>
      <c r="J71" s="346">
        <f t="shared" si="24"/>
        <v>19.290000000000006</v>
      </c>
      <c r="K71" s="346">
        <f t="shared" si="25"/>
        <v>0</v>
      </c>
      <c r="L71" s="346">
        <f t="shared" si="26"/>
        <v>0</v>
      </c>
      <c r="M71" s="346">
        <f t="shared" si="23"/>
        <v>0</v>
      </c>
      <c r="N71" s="337">
        <f t="shared" si="27"/>
        <v>0</v>
      </c>
      <c r="O71" s="337">
        <f t="shared" si="28"/>
        <v>0</v>
      </c>
      <c r="P71" s="337">
        <f t="shared" si="29"/>
        <v>0</v>
      </c>
    </row>
    <row r="72" spans="1:16" ht="17.25" customHeight="1" outlineLevel="2">
      <c r="A72" s="521" t="s">
        <v>701</v>
      </c>
      <c r="B72" s="265" t="s">
        <v>79</v>
      </c>
      <c r="C72" s="266" t="s">
        <v>1374</v>
      </c>
      <c r="D72" s="262" t="s">
        <v>84</v>
      </c>
      <c r="E72" s="262" t="s">
        <v>85</v>
      </c>
      <c r="F72" s="254">
        <v>67.2</v>
      </c>
      <c r="G72" s="254">
        <v>84.8</v>
      </c>
      <c r="H72" s="291">
        <f t="shared" si="22"/>
        <v>17.599999999999994</v>
      </c>
      <c r="I72" s="352" t="s">
        <v>316</v>
      </c>
      <c r="J72" s="346">
        <f t="shared" si="24"/>
        <v>17.599999999999994</v>
      </c>
      <c r="K72" s="346">
        <f t="shared" si="25"/>
        <v>0</v>
      </c>
      <c r="L72" s="346">
        <f t="shared" si="26"/>
        <v>0</v>
      </c>
      <c r="M72" s="346">
        <f t="shared" si="23"/>
        <v>0</v>
      </c>
      <c r="N72" s="337">
        <f t="shared" si="27"/>
        <v>0</v>
      </c>
      <c r="O72" s="337">
        <f t="shared" si="28"/>
        <v>0</v>
      </c>
      <c r="P72" s="337">
        <f t="shared" si="29"/>
        <v>0</v>
      </c>
    </row>
    <row r="73" spans="1:16" ht="17.25" customHeight="1" outlineLevel="2">
      <c r="A73" s="521" t="s">
        <v>701</v>
      </c>
      <c r="B73" s="265" t="s">
        <v>79</v>
      </c>
      <c r="C73" s="266" t="s">
        <v>1377</v>
      </c>
      <c r="D73" s="262" t="s">
        <v>85</v>
      </c>
      <c r="E73" s="262" t="s">
        <v>86</v>
      </c>
      <c r="F73" s="254">
        <v>84.8</v>
      </c>
      <c r="G73" s="254">
        <v>117.53</v>
      </c>
      <c r="H73" s="291">
        <f t="shared" si="22"/>
        <v>32.730000000000004</v>
      </c>
      <c r="I73" s="352" t="s">
        <v>316</v>
      </c>
      <c r="J73" s="346">
        <f t="shared" si="24"/>
        <v>32.730000000000004</v>
      </c>
      <c r="K73" s="346">
        <f t="shared" si="25"/>
        <v>0</v>
      </c>
      <c r="L73" s="346">
        <f t="shared" si="26"/>
        <v>0</v>
      </c>
      <c r="M73" s="346">
        <f t="shared" si="23"/>
        <v>0</v>
      </c>
      <c r="N73" s="337">
        <f t="shared" si="27"/>
        <v>0</v>
      </c>
      <c r="O73" s="337">
        <f t="shared" si="28"/>
        <v>0</v>
      </c>
      <c r="P73" s="337">
        <f t="shared" si="29"/>
        <v>0</v>
      </c>
    </row>
    <row r="74" spans="1:16" ht="17.25" customHeight="1" outlineLevel="2">
      <c r="A74" s="521" t="s">
        <v>701</v>
      </c>
      <c r="B74" s="265" t="s">
        <v>79</v>
      </c>
      <c r="C74" s="266" t="s">
        <v>1379</v>
      </c>
      <c r="D74" s="262" t="s">
        <v>86</v>
      </c>
      <c r="E74" s="262" t="s">
        <v>251</v>
      </c>
      <c r="F74" s="254">
        <v>117.532021769306</v>
      </c>
      <c r="G74" s="254">
        <v>142.16</v>
      </c>
      <c r="H74" s="291">
        <f t="shared" si="22"/>
        <v>24.627978230693998</v>
      </c>
      <c r="I74" s="352" t="s">
        <v>316</v>
      </c>
      <c r="J74" s="346">
        <f t="shared" si="24"/>
        <v>24.627978230693998</v>
      </c>
      <c r="K74" s="346">
        <f t="shared" si="25"/>
        <v>0</v>
      </c>
      <c r="L74" s="346">
        <f t="shared" si="26"/>
        <v>0</v>
      </c>
      <c r="M74" s="346">
        <f t="shared" si="23"/>
        <v>0</v>
      </c>
      <c r="N74" s="337">
        <f t="shared" si="27"/>
        <v>0</v>
      </c>
      <c r="O74" s="337">
        <f t="shared" si="28"/>
        <v>0</v>
      </c>
      <c r="P74" s="337">
        <f t="shared" si="29"/>
        <v>0</v>
      </c>
    </row>
    <row r="75" spans="1:16" ht="17.25" customHeight="1" outlineLevel="2">
      <c r="A75" s="521" t="s">
        <v>87</v>
      </c>
      <c r="B75" s="265" t="s">
        <v>79</v>
      </c>
      <c r="C75" s="266" t="s">
        <v>1380</v>
      </c>
      <c r="D75" s="262" t="s">
        <v>709</v>
      </c>
      <c r="E75" s="262" t="s">
        <v>88</v>
      </c>
      <c r="F75" s="254">
        <v>142.16</v>
      </c>
      <c r="G75" s="254">
        <v>153.53</v>
      </c>
      <c r="H75" s="291">
        <f t="shared" si="22"/>
        <v>11.370000000000005</v>
      </c>
      <c r="I75" s="352" t="s">
        <v>316</v>
      </c>
      <c r="J75" s="346">
        <f t="shared" si="24"/>
        <v>0</v>
      </c>
      <c r="K75" s="346">
        <f t="shared" si="25"/>
        <v>0</v>
      </c>
      <c r="L75" s="346">
        <f t="shared" si="26"/>
        <v>11.370000000000005</v>
      </c>
      <c r="M75" s="346">
        <f t="shared" si="23"/>
        <v>0</v>
      </c>
      <c r="N75" s="337">
        <f t="shared" si="27"/>
        <v>0</v>
      </c>
      <c r="O75" s="337">
        <f t="shared" si="28"/>
        <v>0</v>
      </c>
      <c r="P75" s="337">
        <f t="shared" si="29"/>
        <v>0</v>
      </c>
    </row>
    <row r="76" spans="1:16" ht="17.25" customHeight="1" outlineLevel="2">
      <c r="A76" s="520" t="s">
        <v>87</v>
      </c>
      <c r="B76" s="265" t="s">
        <v>79</v>
      </c>
      <c r="C76" s="266" t="s">
        <v>1383</v>
      </c>
      <c r="D76" s="262" t="s">
        <v>88</v>
      </c>
      <c r="E76" s="262" t="s">
        <v>78</v>
      </c>
      <c r="F76" s="254">
        <v>153.53</v>
      </c>
      <c r="G76" s="254">
        <v>155.12</v>
      </c>
      <c r="H76" s="291">
        <f>+G76-F76</f>
        <v>1.5900000000000034</v>
      </c>
      <c r="I76" s="352" t="s">
        <v>316</v>
      </c>
      <c r="J76" s="346">
        <f t="shared" si="24"/>
        <v>0</v>
      </c>
      <c r="K76" s="346">
        <f t="shared" si="25"/>
        <v>0</v>
      </c>
      <c r="L76" s="346">
        <f t="shared" si="26"/>
        <v>1.5900000000000034</v>
      </c>
      <c r="M76" s="346">
        <f t="shared" si="23"/>
        <v>0</v>
      </c>
      <c r="N76" s="337">
        <f t="shared" si="27"/>
        <v>0</v>
      </c>
      <c r="O76" s="337">
        <f t="shared" si="28"/>
        <v>0</v>
      </c>
      <c r="P76" s="337">
        <f t="shared" si="29"/>
        <v>0</v>
      </c>
    </row>
    <row r="77" spans="1:16" ht="17.25" customHeight="1" outlineLevel="1">
      <c r="A77" s="523"/>
      <c r="B77" s="292" t="s">
        <v>96</v>
      </c>
      <c r="C77" s="293"/>
      <c r="D77" s="263" t="str">
        <f>+D78</f>
        <v>La Paz (Plaza Murillo)</v>
      </c>
      <c r="E77" s="263" t="str">
        <f>+E109</f>
        <v>Trinidad (Plaza)</v>
      </c>
      <c r="F77" s="294"/>
      <c r="G77" s="294"/>
      <c r="H77" s="295">
        <f>SUBTOTAL(9,H78:H109)</f>
        <v>601.73267688655983</v>
      </c>
      <c r="I77" s="352"/>
      <c r="J77" s="346"/>
      <c r="K77" s="346">
        <f t="shared" si="25"/>
        <v>0</v>
      </c>
      <c r="L77" s="346"/>
      <c r="M77" s="346"/>
      <c r="N77" s="337"/>
      <c r="O77" s="337">
        <f t="shared" si="28"/>
        <v>0</v>
      </c>
      <c r="P77" s="337"/>
    </row>
    <row r="78" spans="1:16" ht="17.25" customHeight="1" outlineLevel="2">
      <c r="A78" s="520" t="s">
        <v>701</v>
      </c>
      <c r="B78" s="265" t="s">
        <v>91</v>
      </c>
      <c r="C78" s="266" t="s">
        <v>1367</v>
      </c>
      <c r="D78" s="262" t="s">
        <v>89</v>
      </c>
      <c r="E78" s="262" t="s">
        <v>92</v>
      </c>
      <c r="F78" s="254">
        <v>0</v>
      </c>
      <c r="G78" s="254">
        <v>7.41</v>
      </c>
      <c r="H78" s="291">
        <f t="shared" ref="H78:H109" si="30">+G78-F78</f>
        <v>7.41</v>
      </c>
      <c r="I78" s="352" t="s">
        <v>316</v>
      </c>
      <c r="J78" s="346">
        <f t="shared" ref="J78:J83" si="31">IF(A78="PF",H78,0)</f>
        <v>7.41</v>
      </c>
      <c r="K78" s="346">
        <f t="shared" si="25"/>
        <v>0</v>
      </c>
      <c r="L78" s="346">
        <f t="shared" ref="L78:L83" si="32">IF(A78="HO",H78,0)</f>
        <v>0</v>
      </c>
      <c r="M78" s="346">
        <f t="shared" ref="M78:M109" si="33">IF(A78="URB",H78,0)</f>
        <v>0</v>
      </c>
      <c r="N78" s="337">
        <f t="shared" ref="N78:N83" si="34">IF(A78="GR",H78,0)</f>
        <v>0</v>
      </c>
      <c r="O78" s="337">
        <f t="shared" si="28"/>
        <v>0</v>
      </c>
      <c r="P78" s="337">
        <f t="shared" ref="P78:P83" si="35">IF(A78="TI",H78,0)</f>
        <v>0</v>
      </c>
    </row>
    <row r="79" spans="1:16" ht="17.25" customHeight="1" outlineLevel="2">
      <c r="A79" s="520" t="s">
        <v>701</v>
      </c>
      <c r="B79" s="265" t="s">
        <v>91</v>
      </c>
      <c r="C79" s="266" t="s">
        <v>1369</v>
      </c>
      <c r="D79" s="262" t="s">
        <v>710</v>
      </c>
      <c r="E79" s="262" t="s">
        <v>711</v>
      </c>
      <c r="F79" s="254">
        <f>+G78</f>
        <v>7.41</v>
      </c>
      <c r="G79" s="254">
        <v>33.51</v>
      </c>
      <c r="H79" s="291">
        <f t="shared" si="30"/>
        <v>26.099999999999998</v>
      </c>
      <c r="I79" s="352" t="s">
        <v>316</v>
      </c>
      <c r="J79" s="346">
        <f t="shared" si="31"/>
        <v>26.099999999999998</v>
      </c>
      <c r="K79" s="346">
        <f t="shared" si="25"/>
        <v>0</v>
      </c>
      <c r="L79" s="346">
        <f t="shared" si="32"/>
        <v>0</v>
      </c>
      <c r="M79" s="346">
        <f t="shared" si="33"/>
        <v>0</v>
      </c>
      <c r="N79" s="337">
        <f t="shared" si="34"/>
        <v>0</v>
      </c>
      <c r="O79" s="337">
        <f t="shared" si="28"/>
        <v>0</v>
      </c>
      <c r="P79" s="337">
        <f t="shared" si="35"/>
        <v>0</v>
      </c>
    </row>
    <row r="80" spans="1:16" ht="17.25" customHeight="1" outlineLevel="2">
      <c r="A80" s="520" t="s">
        <v>701</v>
      </c>
      <c r="B80" s="265" t="s">
        <v>91</v>
      </c>
      <c r="C80" s="266" t="s">
        <v>1371</v>
      </c>
      <c r="D80" s="262" t="str">
        <f>+E79</f>
        <v>Pongo (Acces. Campamento)</v>
      </c>
      <c r="E80" s="262" t="s">
        <v>728</v>
      </c>
      <c r="F80" s="254">
        <f t="shared" ref="F80:F93" si="36">+G79</f>
        <v>33.51</v>
      </c>
      <c r="G80" s="254">
        <v>51.8</v>
      </c>
      <c r="H80" s="291">
        <f t="shared" si="30"/>
        <v>18.29</v>
      </c>
      <c r="I80" s="352" t="s">
        <v>316</v>
      </c>
      <c r="J80" s="346">
        <f t="shared" si="31"/>
        <v>18.29</v>
      </c>
      <c r="K80" s="346">
        <f t="shared" si="25"/>
        <v>0</v>
      </c>
      <c r="L80" s="346">
        <f t="shared" si="32"/>
        <v>0</v>
      </c>
      <c r="M80" s="346">
        <f t="shared" si="33"/>
        <v>0</v>
      </c>
      <c r="N80" s="337">
        <f t="shared" si="34"/>
        <v>0</v>
      </c>
      <c r="O80" s="337">
        <f t="shared" si="28"/>
        <v>0</v>
      </c>
      <c r="P80" s="337">
        <f t="shared" si="35"/>
        <v>0</v>
      </c>
    </row>
    <row r="81" spans="1:16" ht="17.25" customHeight="1" outlineLevel="2">
      <c r="A81" s="520" t="s">
        <v>701</v>
      </c>
      <c r="B81" s="265" t="s">
        <v>91</v>
      </c>
      <c r="C81" s="266" t="s">
        <v>1373</v>
      </c>
      <c r="D81" s="262" t="s">
        <v>728</v>
      </c>
      <c r="E81" s="262" t="s">
        <v>252</v>
      </c>
      <c r="F81" s="254">
        <f t="shared" si="36"/>
        <v>51.8</v>
      </c>
      <c r="G81" s="254">
        <v>54.188000000000002</v>
      </c>
      <c r="H81" s="291">
        <f t="shared" si="30"/>
        <v>2.3880000000000052</v>
      </c>
      <c r="I81" s="352" t="s">
        <v>316</v>
      </c>
      <c r="J81" s="346">
        <f t="shared" si="31"/>
        <v>2.3880000000000052</v>
      </c>
      <c r="K81" s="346">
        <f t="shared" si="25"/>
        <v>0</v>
      </c>
      <c r="L81" s="346">
        <f t="shared" si="32"/>
        <v>0</v>
      </c>
      <c r="M81" s="346">
        <f t="shared" si="33"/>
        <v>0</v>
      </c>
      <c r="N81" s="337">
        <f t="shared" si="34"/>
        <v>0</v>
      </c>
      <c r="O81" s="337">
        <f t="shared" si="28"/>
        <v>0</v>
      </c>
      <c r="P81" s="337">
        <f t="shared" si="35"/>
        <v>0</v>
      </c>
    </row>
    <row r="82" spans="1:16" ht="17.25" customHeight="1" outlineLevel="2">
      <c r="A82" s="520" t="s">
        <v>87</v>
      </c>
      <c r="B82" s="265" t="s">
        <v>91</v>
      </c>
      <c r="C82" s="266" t="s">
        <v>93</v>
      </c>
      <c r="D82" s="262" t="s">
        <v>252</v>
      </c>
      <c r="E82" s="262" t="s">
        <v>253</v>
      </c>
      <c r="F82" s="254">
        <f>+G81</f>
        <v>54.188000000000002</v>
      </c>
      <c r="G82" s="254">
        <v>56.165831407999995</v>
      </c>
      <c r="H82" s="291">
        <f t="shared" si="30"/>
        <v>1.977831407999993</v>
      </c>
      <c r="I82" s="352" t="s">
        <v>316</v>
      </c>
      <c r="J82" s="346">
        <f t="shared" si="31"/>
        <v>0</v>
      </c>
      <c r="K82" s="346">
        <f t="shared" si="25"/>
        <v>0</v>
      </c>
      <c r="L82" s="346">
        <f t="shared" si="32"/>
        <v>1.977831407999993</v>
      </c>
      <c r="M82" s="346">
        <f t="shared" si="33"/>
        <v>0</v>
      </c>
      <c r="N82" s="337">
        <f t="shared" si="34"/>
        <v>0</v>
      </c>
      <c r="O82" s="337">
        <f t="shared" si="28"/>
        <v>0</v>
      </c>
      <c r="P82" s="337">
        <f t="shared" si="35"/>
        <v>0</v>
      </c>
    </row>
    <row r="83" spans="1:16" ht="17.25" customHeight="1" outlineLevel="2">
      <c r="A83" s="520" t="s">
        <v>87</v>
      </c>
      <c r="B83" s="265" t="s">
        <v>91</v>
      </c>
      <c r="C83" s="266" t="s">
        <v>1374</v>
      </c>
      <c r="D83" s="262" t="s">
        <v>253</v>
      </c>
      <c r="E83" s="262" t="s">
        <v>94</v>
      </c>
      <c r="F83" s="254">
        <f t="shared" si="36"/>
        <v>56.165831407999995</v>
      </c>
      <c r="G83" s="254">
        <v>84.940931653999996</v>
      </c>
      <c r="H83" s="291">
        <f t="shared" si="30"/>
        <v>28.775100246000001</v>
      </c>
      <c r="I83" s="352" t="s">
        <v>316</v>
      </c>
      <c r="J83" s="346">
        <f t="shared" si="31"/>
        <v>0</v>
      </c>
      <c r="K83" s="346">
        <f t="shared" si="25"/>
        <v>0</v>
      </c>
      <c r="L83" s="346">
        <f t="shared" si="32"/>
        <v>28.775100246000001</v>
      </c>
      <c r="M83" s="346">
        <f t="shared" si="33"/>
        <v>0</v>
      </c>
      <c r="N83" s="337">
        <f t="shared" si="34"/>
        <v>0</v>
      </c>
      <c r="O83" s="337">
        <f t="shared" si="28"/>
        <v>0</v>
      </c>
      <c r="P83" s="337">
        <f t="shared" si="35"/>
        <v>0</v>
      </c>
    </row>
    <row r="84" spans="1:16" ht="17.25" customHeight="1" outlineLevel="2">
      <c r="A84" s="520" t="s">
        <v>87</v>
      </c>
      <c r="B84" s="265" t="s">
        <v>91</v>
      </c>
      <c r="C84" s="266" t="s">
        <v>1377</v>
      </c>
      <c r="D84" s="262" t="s">
        <v>94</v>
      </c>
      <c r="E84" s="262" t="s">
        <v>254</v>
      </c>
      <c r="F84" s="254">
        <f t="shared" si="36"/>
        <v>84.940931653999996</v>
      </c>
      <c r="G84" s="254">
        <v>89.983999999999995</v>
      </c>
      <c r="H84" s="291">
        <f t="shared" si="30"/>
        <v>5.0430683459999983</v>
      </c>
      <c r="I84" s="352" t="s">
        <v>316</v>
      </c>
      <c r="J84" s="346">
        <f t="shared" ref="J84:J109" si="37">IF(A84="PF",H84,0)</f>
        <v>0</v>
      </c>
      <c r="K84" s="346">
        <f t="shared" si="25"/>
        <v>0</v>
      </c>
      <c r="L84" s="346">
        <f t="shared" ref="L84:L109" si="38">IF(A84="HO",H84,0)</f>
        <v>5.0430683459999983</v>
      </c>
      <c r="M84" s="346">
        <f t="shared" si="33"/>
        <v>0</v>
      </c>
      <c r="N84" s="337">
        <f t="shared" ref="N84:N109" si="39">IF(A84="GR",H84,0)</f>
        <v>0</v>
      </c>
      <c r="O84" s="337">
        <f t="shared" si="28"/>
        <v>0</v>
      </c>
      <c r="P84" s="337">
        <f t="shared" ref="P84:P109" si="40">IF(A84="TI",H84,0)</f>
        <v>0</v>
      </c>
    </row>
    <row r="85" spans="1:16" ht="17.25" customHeight="1" outlineLevel="2">
      <c r="A85" s="520" t="s">
        <v>87</v>
      </c>
      <c r="B85" s="265" t="s">
        <v>91</v>
      </c>
      <c r="C85" s="266" t="s">
        <v>95</v>
      </c>
      <c r="D85" s="262" t="s">
        <v>254</v>
      </c>
      <c r="E85" s="262" t="s">
        <v>729</v>
      </c>
      <c r="F85" s="254">
        <f t="shared" si="36"/>
        <v>89.983999999999995</v>
      </c>
      <c r="G85" s="254">
        <v>95.917000819999998</v>
      </c>
      <c r="H85" s="291">
        <f t="shared" si="30"/>
        <v>5.9330008200000037</v>
      </c>
      <c r="I85" s="352" t="s">
        <v>316</v>
      </c>
      <c r="J85" s="346">
        <f t="shared" si="37"/>
        <v>0</v>
      </c>
      <c r="K85" s="346">
        <f t="shared" si="25"/>
        <v>0</v>
      </c>
      <c r="L85" s="346">
        <f t="shared" si="38"/>
        <v>5.9330008200000037</v>
      </c>
      <c r="M85" s="346">
        <f t="shared" si="33"/>
        <v>0</v>
      </c>
      <c r="N85" s="337">
        <f t="shared" si="39"/>
        <v>0</v>
      </c>
      <c r="O85" s="337">
        <f t="shared" si="28"/>
        <v>0</v>
      </c>
      <c r="P85" s="337">
        <f t="shared" si="40"/>
        <v>0</v>
      </c>
    </row>
    <row r="86" spans="1:16" ht="17.25" customHeight="1" outlineLevel="2">
      <c r="A86" s="520" t="s">
        <v>18</v>
      </c>
      <c r="B86" s="265" t="s">
        <v>91</v>
      </c>
      <c r="C86" s="266" t="s">
        <v>1379</v>
      </c>
      <c r="D86" s="262" t="s">
        <v>729</v>
      </c>
      <c r="E86" s="262" t="s">
        <v>141</v>
      </c>
      <c r="F86" s="254">
        <f t="shared" si="36"/>
        <v>95.917000819999998</v>
      </c>
      <c r="G86" s="254">
        <v>124.29656704199999</v>
      </c>
      <c r="H86" s="291">
        <f t="shared" si="30"/>
        <v>28.379566221999994</v>
      </c>
      <c r="I86" s="352" t="s">
        <v>316</v>
      </c>
      <c r="J86" s="346">
        <f t="shared" si="37"/>
        <v>0</v>
      </c>
      <c r="K86" s="346">
        <f t="shared" si="25"/>
        <v>0</v>
      </c>
      <c r="L86" s="346">
        <f t="shared" si="38"/>
        <v>0</v>
      </c>
      <c r="M86" s="346">
        <f t="shared" si="33"/>
        <v>0</v>
      </c>
      <c r="N86" s="337">
        <f t="shared" si="39"/>
        <v>28.379566221999994</v>
      </c>
      <c r="O86" s="337">
        <f t="shared" si="28"/>
        <v>0</v>
      </c>
      <c r="P86" s="337">
        <f t="shared" si="40"/>
        <v>0</v>
      </c>
    </row>
    <row r="87" spans="1:16" ht="17.25" customHeight="1" outlineLevel="2">
      <c r="A87" s="520" t="s">
        <v>18</v>
      </c>
      <c r="B87" s="265" t="s">
        <v>91</v>
      </c>
      <c r="C87" s="266" t="s">
        <v>1380</v>
      </c>
      <c r="D87" s="262" t="s">
        <v>141</v>
      </c>
      <c r="E87" s="262" t="s">
        <v>142</v>
      </c>
      <c r="F87" s="254">
        <f t="shared" si="36"/>
        <v>124.29656704199999</v>
      </c>
      <c r="G87" s="254">
        <v>145.21042856099999</v>
      </c>
      <c r="H87" s="291">
        <f t="shared" si="30"/>
        <v>20.913861518999994</v>
      </c>
      <c r="I87" s="352" t="s">
        <v>316</v>
      </c>
      <c r="J87" s="346">
        <f t="shared" si="37"/>
        <v>0</v>
      </c>
      <c r="K87" s="346">
        <f t="shared" si="25"/>
        <v>0</v>
      </c>
      <c r="L87" s="346">
        <f t="shared" si="38"/>
        <v>0</v>
      </c>
      <c r="M87" s="346">
        <f t="shared" si="33"/>
        <v>0</v>
      </c>
      <c r="N87" s="337">
        <f t="shared" si="39"/>
        <v>20.913861518999994</v>
      </c>
      <c r="O87" s="337">
        <f t="shared" si="28"/>
        <v>0</v>
      </c>
      <c r="P87" s="337">
        <f t="shared" si="40"/>
        <v>0</v>
      </c>
    </row>
    <row r="88" spans="1:16" ht="17.25" customHeight="1" outlineLevel="2">
      <c r="A88" s="520" t="s">
        <v>18</v>
      </c>
      <c r="B88" s="265" t="s">
        <v>91</v>
      </c>
      <c r="C88" s="266" t="s">
        <v>1383</v>
      </c>
      <c r="D88" s="262" t="s">
        <v>142</v>
      </c>
      <c r="E88" s="262" t="s">
        <v>143</v>
      </c>
      <c r="F88" s="254">
        <f t="shared" si="36"/>
        <v>145.21042856099999</v>
      </c>
      <c r="G88" s="254">
        <v>159.84518744899998</v>
      </c>
      <c r="H88" s="291">
        <f t="shared" si="30"/>
        <v>14.634758887999993</v>
      </c>
      <c r="I88" s="352" t="s">
        <v>316</v>
      </c>
      <c r="J88" s="346">
        <f t="shared" si="37"/>
        <v>0</v>
      </c>
      <c r="K88" s="346">
        <f t="shared" si="25"/>
        <v>0</v>
      </c>
      <c r="L88" s="346">
        <f t="shared" si="38"/>
        <v>0</v>
      </c>
      <c r="M88" s="346">
        <f t="shared" si="33"/>
        <v>0</v>
      </c>
      <c r="N88" s="337">
        <f t="shared" si="39"/>
        <v>14.634758887999993</v>
      </c>
      <c r="O88" s="337">
        <f t="shared" si="28"/>
        <v>0</v>
      </c>
      <c r="P88" s="337">
        <f t="shared" si="40"/>
        <v>0</v>
      </c>
    </row>
    <row r="89" spans="1:16" ht="17.25" customHeight="1" outlineLevel="2">
      <c r="A89" s="520" t="s">
        <v>18</v>
      </c>
      <c r="B89" s="265" t="s">
        <v>91</v>
      </c>
      <c r="C89" s="266" t="s">
        <v>1385</v>
      </c>
      <c r="D89" s="262" t="s">
        <v>143</v>
      </c>
      <c r="E89" s="262" t="s">
        <v>144</v>
      </c>
      <c r="F89" s="254">
        <f t="shared" si="36"/>
        <v>159.84518744899998</v>
      </c>
      <c r="G89" s="254">
        <v>181.05569948599998</v>
      </c>
      <c r="H89" s="291">
        <f t="shared" si="30"/>
        <v>21.210512037000001</v>
      </c>
      <c r="I89" s="352" t="s">
        <v>316</v>
      </c>
      <c r="J89" s="346">
        <f t="shared" si="37"/>
        <v>0</v>
      </c>
      <c r="K89" s="346">
        <f t="shared" si="25"/>
        <v>0</v>
      </c>
      <c r="L89" s="346">
        <f t="shared" si="38"/>
        <v>0</v>
      </c>
      <c r="M89" s="346">
        <f t="shared" si="33"/>
        <v>0</v>
      </c>
      <c r="N89" s="337">
        <f t="shared" si="39"/>
        <v>21.210512037000001</v>
      </c>
      <c r="O89" s="337">
        <f t="shared" si="28"/>
        <v>0</v>
      </c>
      <c r="P89" s="337">
        <f t="shared" si="40"/>
        <v>0</v>
      </c>
    </row>
    <row r="90" spans="1:16" ht="17.25" customHeight="1" outlineLevel="2">
      <c r="A90" s="520" t="s">
        <v>18</v>
      </c>
      <c r="B90" s="265" t="s">
        <v>91</v>
      </c>
      <c r="C90" s="266" t="s">
        <v>1387</v>
      </c>
      <c r="D90" s="262" t="s">
        <v>144</v>
      </c>
      <c r="E90" s="262" t="s">
        <v>730</v>
      </c>
      <c r="F90" s="254">
        <f t="shared" si="36"/>
        <v>181.05569948599998</v>
      </c>
      <c r="G90" s="254">
        <v>210.81963479199999</v>
      </c>
      <c r="H90" s="291">
        <f t="shared" si="30"/>
        <v>29.763935306000008</v>
      </c>
      <c r="I90" s="352" t="s">
        <v>316</v>
      </c>
      <c r="J90" s="346">
        <f t="shared" si="37"/>
        <v>0</v>
      </c>
      <c r="K90" s="346">
        <f t="shared" si="25"/>
        <v>0</v>
      </c>
      <c r="L90" s="346">
        <f t="shared" si="38"/>
        <v>0</v>
      </c>
      <c r="M90" s="346">
        <f t="shared" si="33"/>
        <v>0</v>
      </c>
      <c r="N90" s="337">
        <f t="shared" si="39"/>
        <v>29.763935306000008</v>
      </c>
      <c r="O90" s="337">
        <f t="shared" si="28"/>
        <v>0</v>
      </c>
      <c r="P90" s="337">
        <f t="shared" si="40"/>
        <v>0</v>
      </c>
    </row>
    <row r="91" spans="1:16" ht="17.25" customHeight="1" outlineLevel="2">
      <c r="A91" s="520" t="s">
        <v>18</v>
      </c>
      <c r="B91" s="265" t="s">
        <v>91</v>
      </c>
      <c r="C91" s="266" t="s">
        <v>1389</v>
      </c>
      <c r="D91" s="262" t="str">
        <f>+E90</f>
        <v>Entre Ríos (Bella Vista)</v>
      </c>
      <c r="E91" s="262" t="s">
        <v>145</v>
      </c>
      <c r="F91" s="254">
        <f t="shared" si="36"/>
        <v>210.81963479199999</v>
      </c>
      <c r="G91" s="254">
        <v>229.01419989599998</v>
      </c>
      <c r="H91" s="291">
        <f t="shared" si="30"/>
        <v>18.194565103999992</v>
      </c>
      <c r="I91" s="352" t="s">
        <v>316</v>
      </c>
      <c r="J91" s="346">
        <f t="shared" si="37"/>
        <v>0</v>
      </c>
      <c r="K91" s="346">
        <f t="shared" si="25"/>
        <v>0</v>
      </c>
      <c r="L91" s="346">
        <f t="shared" si="38"/>
        <v>0</v>
      </c>
      <c r="M91" s="346">
        <f t="shared" si="33"/>
        <v>0</v>
      </c>
      <c r="N91" s="337">
        <f t="shared" si="39"/>
        <v>18.194565103999992</v>
      </c>
      <c r="O91" s="337">
        <f t="shared" si="28"/>
        <v>0</v>
      </c>
      <c r="P91" s="337">
        <f t="shared" si="40"/>
        <v>0</v>
      </c>
    </row>
    <row r="92" spans="1:16" ht="17.25" customHeight="1" outlineLevel="2">
      <c r="A92" s="520" t="s">
        <v>18</v>
      </c>
      <c r="B92" s="265" t="s">
        <v>91</v>
      </c>
      <c r="C92" s="266" t="s">
        <v>1391</v>
      </c>
      <c r="D92" s="262" t="s">
        <v>145</v>
      </c>
      <c r="E92" s="262" t="s">
        <v>146</v>
      </c>
      <c r="F92" s="254">
        <f t="shared" si="36"/>
        <v>229.01419989599998</v>
      </c>
      <c r="G92" s="254">
        <v>252.15294029999998</v>
      </c>
      <c r="H92" s="291">
        <f t="shared" si="30"/>
        <v>23.138740404000004</v>
      </c>
      <c r="I92" s="352" t="s">
        <v>316</v>
      </c>
      <c r="J92" s="346">
        <f t="shared" si="37"/>
        <v>0</v>
      </c>
      <c r="K92" s="346">
        <f t="shared" si="25"/>
        <v>0</v>
      </c>
      <c r="L92" s="346">
        <f t="shared" si="38"/>
        <v>0</v>
      </c>
      <c r="M92" s="346">
        <f t="shared" si="33"/>
        <v>0</v>
      </c>
      <c r="N92" s="337">
        <f t="shared" si="39"/>
        <v>23.138740404000004</v>
      </c>
      <c r="O92" s="337">
        <f t="shared" si="28"/>
        <v>0</v>
      </c>
      <c r="P92" s="337">
        <f t="shared" si="40"/>
        <v>0</v>
      </c>
    </row>
    <row r="93" spans="1:16" ht="17.25" customHeight="1" outlineLevel="2">
      <c r="A93" s="520" t="s">
        <v>18</v>
      </c>
      <c r="B93" s="265" t="s">
        <v>91</v>
      </c>
      <c r="C93" s="266" t="s">
        <v>1393</v>
      </c>
      <c r="D93" s="262" t="s">
        <v>146</v>
      </c>
      <c r="E93" s="262" t="s">
        <v>257</v>
      </c>
      <c r="F93" s="254">
        <f t="shared" si="36"/>
        <v>252.15294029999998</v>
      </c>
      <c r="G93" s="254">
        <v>279.44478795599997</v>
      </c>
      <c r="H93" s="291">
        <f t="shared" si="30"/>
        <v>27.291847655999987</v>
      </c>
      <c r="I93" s="352" t="s">
        <v>316</v>
      </c>
      <c r="J93" s="346">
        <f t="shared" si="37"/>
        <v>0</v>
      </c>
      <c r="K93" s="346">
        <f t="shared" si="25"/>
        <v>0</v>
      </c>
      <c r="L93" s="346">
        <f t="shared" si="38"/>
        <v>0</v>
      </c>
      <c r="M93" s="346">
        <f t="shared" si="33"/>
        <v>0</v>
      </c>
      <c r="N93" s="337">
        <f t="shared" si="39"/>
        <v>27.291847655999987</v>
      </c>
      <c r="O93" s="337">
        <f t="shared" si="28"/>
        <v>0</v>
      </c>
      <c r="P93" s="337">
        <f t="shared" si="40"/>
        <v>0</v>
      </c>
    </row>
    <row r="94" spans="1:16" ht="17.25" customHeight="1" outlineLevel="2">
      <c r="A94" s="520" t="s">
        <v>701</v>
      </c>
      <c r="B94" s="265" t="s">
        <v>91</v>
      </c>
      <c r="C94" s="266" t="s">
        <v>1395</v>
      </c>
      <c r="D94" s="262" t="s">
        <v>258</v>
      </c>
      <c r="E94" s="262" t="s">
        <v>147</v>
      </c>
      <c r="F94" s="254">
        <v>279.44478795599997</v>
      </c>
      <c r="G94" s="254">
        <v>290.66806588699995</v>
      </c>
      <c r="H94" s="291">
        <f t="shared" si="30"/>
        <v>11.223277930999984</v>
      </c>
      <c r="I94" s="352" t="s">
        <v>384</v>
      </c>
      <c r="J94" s="346">
        <f t="shared" si="37"/>
        <v>11.223277930999984</v>
      </c>
      <c r="K94" s="346">
        <f t="shared" si="25"/>
        <v>0</v>
      </c>
      <c r="L94" s="346">
        <f t="shared" si="38"/>
        <v>0</v>
      </c>
      <c r="M94" s="346">
        <f t="shared" si="33"/>
        <v>0</v>
      </c>
      <c r="N94" s="337">
        <f t="shared" si="39"/>
        <v>0</v>
      </c>
      <c r="O94" s="337">
        <f t="shared" si="28"/>
        <v>0</v>
      </c>
      <c r="P94" s="337">
        <f t="shared" si="40"/>
        <v>0</v>
      </c>
    </row>
    <row r="95" spans="1:16" ht="17.25" customHeight="1" outlineLevel="2">
      <c r="A95" s="520" t="s">
        <v>18</v>
      </c>
      <c r="B95" s="265" t="s">
        <v>91</v>
      </c>
      <c r="C95" s="266" t="s">
        <v>1433</v>
      </c>
      <c r="D95" s="262" t="s">
        <v>147</v>
      </c>
      <c r="E95" s="262" t="s">
        <v>259</v>
      </c>
      <c r="F95" s="254">
        <v>290.66806588699995</v>
      </c>
      <c r="G95" s="254">
        <v>313.41127226699996</v>
      </c>
      <c r="H95" s="291">
        <f t="shared" si="30"/>
        <v>22.743206380000004</v>
      </c>
      <c r="I95" s="352" t="s">
        <v>384</v>
      </c>
      <c r="J95" s="346">
        <f t="shared" si="37"/>
        <v>0</v>
      </c>
      <c r="K95" s="346">
        <f t="shared" si="25"/>
        <v>0</v>
      </c>
      <c r="L95" s="346">
        <f t="shared" si="38"/>
        <v>0</v>
      </c>
      <c r="M95" s="346">
        <f t="shared" si="33"/>
        <v>0</v>
      </c>
      <c r="N95" s="337">
        <f t="shared" si="39"/>
        <v>22.743206380000004</v>
      </c>
      <c r="O95" s="337">
        <f t="shared" si="28"/>
        <v>0</v>
      </c>
      <c r="P95" s="337">
        <f t="shared" si="40"/>
        <v>0</v>
      </c>
    </row>
    <row r="96" spans="1:16" ht="17.25" customHeight="1" outlineLevel="2">
      <c r="A96" s="520" t="s">
        <v>701</v>
      </c>
      <c r="B96" s="265" t="s">
        <v>91</v>
      </c>
      <c r="C96" s="266" t="s">
        <v>1435</v>
      </c>
      <c r="D96" s="262" t="s">
        <v>259</v>
      </c>
      <c r="E96" s="262" t="s">
        <v>148</v>
      </c>
      <c r="F96" s="254">
        <v>313.41127226699996</v>
      </c>
      <c r="G96" s="254">
        <v>320.03646716899993</v>
      </c>
      <c r="H96" s="291">
        <f t="shared" si="30"/>
        <v>6.6251949019999756</v>
      </c>
      <c r="I96" s="352" t="s">
        <v>384</v>
      </c>
      <c r="J96" s="346">
        <f t="shared" si="37"/>
        <v>6.6251949019999756</v>
      </c>
      <c r="K96" s="346">
        <f t="shared" si="25"/>
        <v>0</v>
      </c>
      <c r="L96" s="346">
        <f t="shared" si="38"/>
        <v>0</v>
      </c>
      <c r="M96" s="346">
        <f t="shared" si="33"/>
        <v>0</v>
      </c>
      <c r="N96" s="337">
        <f t="shared" si="39"/>
        <v>0</v>
      </c>
      <c r="O96" s="337">
        <f t="shared" si="28"/>
        <v>0</v>
      </c>
      <c r="P96" s="337">
        <f t="shared" si="40"/>
        <v>0</v>
      </c>
    </row>
    <row r="97" spans="1:16" ht="17.25" customHeight="1" outlineLevel="2">
      <c r="A97" s="520" t="s">
        <v>18</v>
      </c>
      <c r="B97" s="265" t="s">
        <v>91</v>
      </c>
      <c r="C97" s="266" t="s">
        <v>1439</v>
      </c>
      <c r="D97" s="262" t="s">
        <v>148</v>
      </c>
      <c r="E97" s="262" t="s">
        <v>149</v>
      </c>
      <c r="F97" s="254">
        <v>320.03646716899993</v>
      </c>
      <c r="G97" s="254">
        <v>344.65846016299992</v>
      </c>
      <c r="H97" s="291">
        <f t="shared" si="30"/>
        <v>24.621992993999982</v>
      </c>
      <c r="I97" s="352" t="s">
        <v>384</v>
      </c>
      <c r="J97" s="346">
        <f t="shared" si="37"/>
        <v>0</v>
      </c>
      <c r="K97" s="346">
        <f t="shared" si="25"/>
        <v>0</v>
      </c>
      <c r="L97" s="346">
        <f t="shared" si="38"/>
        <v>0</v>
      </c>
      <c r="M97" s="346">
        <f t="shared" si="33"/>
        <v>0</v>
      </c>
      <c r="N97" s="337">
        <f t="shared" si="39"/>
        <v>24.621992993999982</v>
      </c>
      <c r="O97" s="337">
        <f t="shared" si="28"/>
        <v>0</v>
      </c>
      <c r="P97" s="337">
        <f t="shared" si="40"/>
        <v>0</v>
      </c>
    </row>
    <row r="98" spans="1:16" ht="17.25" customHeight="1" outlineLevel="2">
      <c r="A98" s="520" t="s">
        <v>18</v>
      </c>
      <c r="B98" s="265" t="s">
        <v>91</v>
      </c>
      <c r="C98" s="266" t="s">
        <v>1440</v>
      </c>
      <c r="D98" s="262" t="s">
        <v>149</v>
      </c>
      <c r="E98" s="262" t="s">
        <v>150</v>
      </c>
      <c r="F98" s="254">
        <v>344.65846016299992</v>
      </c>
      <c r="G98" s="254">
        <v>371.45589028899991</v>
      </c>
      <c r="H98" s="291">
        <f t="shared" si="30"/>
        <v>26.797430125999995</v>
      </c>
      <c r="I98" s="352" t="s">
        <v>384</v>
      </c>
      <c r="J98" s="346">
        <f t="shared" si="37"/>
        <v>0</v>
      </c>
      <c r="K98" s="346">
        <f t="shared" si="25"/>
        <v>0</v>
      </c>
      <c r="L98" s="346">
        <f t="shared" si="38"/>
        <v>0</v>
      </c>
      <c r="M98" s="346">
        <f t="shared" si="33"/>
        <v>0</v>
      </c>
      <c r="N98" s="337">
        <f t="shared" si="39"/>
        <v>26.797430125999995</v>
      </c>
      <c r="O98" s="337">
        <f t="shared" si="28"/>
        <v>0</v>
      </c>
      <c r="P98" s="337">
        <f t="shared" si="40"/>
        <v>0</v>
      </c>
    </row>
    <row r="99" spans="1:16" ht="17.25" customHeight="1" outlineLevel="2">
      <c r="A99" s="520" t="s">
        <v>151</v>
      </c>
      <c r="B99" s="265" t="s">
        <v>91</v>
      </c>
      <c r="C99" s="266" t="s">
        <v>1441</v>
      </c>
      <c r="D99" s="262" t="s">
        <v>150</v>
      </c>
      <c r="E99" s="262" t="s">
        <v>403</v>
      </c>
      <c r="F99" s="254">
        <v>371.45589028899991</v>
      </c>
      <c r="G99" s="254">
        <v>406.75730193099992</v>
      </c>
      <c r="H99" s="291">
        <f t="shared" si="30"/>
        <v>35.301411642000005</v>
      </c>
      <c r="I99" s="352" t="s">
        <v>384</v>
      </c>
      <c r="J99" s="346">
        <f t="shared" si="37"/>
        <v>0</v>
      </c>
      <c r="K99" s="346">
        <f t="shared" si="25"/>
        <v>0</v>
      </c>
      <c r="L99" s="346">
        <f t="shared" si="38"/>
        <v>0</v>
      </c>
      <c r="M99" s="346">
        <f t="shared" si="33"/>
        <v>0</v>
      </c>
      <c r="N99" s="337">
        <f t="shared" si="39"/>
        <v>0</v>
      </c>
      <c r="O99" s="337">
        <f t="shared" si="28"/>
        <v>0</v>
      </c>
      <c r="P99" s="337">
        <f t="shared" si="40"/>
        <v>35.301411642000005</v>
      </c>
    </row>
    <row r="100" spans="1:16" ht="17.25" customHeight="1" outlineLevel="2">
      <c r="A100" s="520" t="s">
        <v>151</v>
      </c>
      <c r="B100" s="265" t="s">
        <v>91</v>
      </c>
      <c r="C100" s="266" t="s">
        <v>0</v>
      </c>
      <c r="D100" s="262" t="s">
        <v>403</v>
      </c>
      <c r="E100" s="262" t="s">
        <v>152</v>
      </c>
      <c r="F100" s="254">
        <v>406.75730193099992</v>
      </c>
      <c r="G100" s="254">
        <v>428.80832376899991</v>
      </c>
      <c r="H100" s="291">
        <f t="shared" si="30"/>
        <v>22.051021837999997</v>
      </c>
      <c r="I100" s="352" t="s">
        <v>384</v>
      </c>
      <c r="J100" s="346">
        <f t="shared" si="37"/>
        <v>0</v>
      </c>
      <c r="K100" s="346">
        <f t="shared" si="25"/>
        <v>0</v>
      </c>
      <c r="L100" s="346">
        <f t="shared" si="38"/>
        <v>0</v>
      </c>
      <c r="M100" s="346">
        <f t="shared" si="33"/>
        <v>0</v>
      </c>
      <c r="N100" s="337">
        <f t="shared" si="39"/>
        <v>0</v>
      </c>
      <c r="O100" s="337">
        <f t="shared" si="28"/>
        <v>0</v>
      </c>
      <c r="P100" s="337">
        <f t="shared" si="40"/>
        <v>22.051021837999997</v>
      </c>
    </row>
    <row r="101" spans="1:16" ht="17.25" customHeight="1" outlineLevel="2">
      <c r="A101" s="520" t="s">
        <v>151</v>
      </c>
      <c r="B101" s="265" t="s">
        <v>91</v>
      </c>
      <c r="C101" s="266" t="s">
        <v>1</v>
      </c>
      <c r="D101" s="262" t="s">
        <v>152</v>
      </c>
      <c r="E101" s="262" t="s">
        <v>153</v>
      </c>
      <c r="F101" s="254">
        <v>428.80832376899991</v>
      </c>
      <c r="G101" s="254">
        <v>463.41755086899991</v>
      </c>
      <c r="H101" s="291">
        <f t="shared" si="30"/>
        <v>34.609227099999998</v>
      </c>
      <c r="I101" s="352" t="s">
        <v>384</v>
      </c>
      <c r="J101" s="346">
        <f t="shared" si="37"/>
        <v>0</v>
      </c>
      <c r="K101" s="346">
        <f t="shared" si="25"/>
        <v>0</v>
      </c>
      <c r="L101" s="346">
        <f t="shared" si="38"/>
        <v>0</v>
      </c>
      <c r="M101" s="346">
        <f t="shared" si="33"/>
        <v>0</v>
      </c>
      <c r="N101" s="337">
        <f t="shared" si="39"/>
        <v>0</v>
      </c>
      <c r="O101" s="337">
        <f t="shared" si="28"/>
        <v>0</v>
      </c>
      <c r="P101" s="337">
        <f t="shared" si="40"/>
        <v>34.609227099999998</v>
      </c>
    </row>
    <row r="102" spans="1:16" ht="17.25" customHeight="1" outlineLevel="2">
      <c r="A102" s="520" t="s">
        <v>151</v>
      </c>
      <c r="B102" s="265" t="s">
        <v>91</v>
      </c>
      <c r="C102" s="266" t="s">
        <v>2</v>
      </c>
      <c r="D102" s="262" t="s">
        <v>153</v>
      </c>
      <c r="E102" s="262" t="s">
        <v>260</v>
      </c>
      <c r="F102" s="254">
        <v>463.41755086899991</v>
      </c>
      <c r="G102" s="254">
        <v>488.03954386299989</v>
      </c>
      <c r="H102" s="291">
        <f t="shared" si="30"/>
        <v>24.621992993999982</v>
      </c>
      <c r="I102" s="352" t="s">
        <v>384</v>
      </c>
      <c r="J102" s="346">
        <f t="shared" si="37"/>
        <v>0</v>
      </c>
      <c r="K102" s="346">
        <f t="shared" si="25"/>
        <v>0</v>
      </c>
      <c r="L102" s="346">
        <f t="shared" si="38"/>
        <v>0</v>
      </c>
      <c r="M102" s="346">
        <f t="shared" si="33"/>
        <v>0</v>
      </c>
      <c r="N102" s="337">
        <f t="shared" si="39"/>
        <v>0</v>
      </c>
      <c r="O102" s="337">
        <f t="shared" si="28"/>
        <v>0</v>
      </c>
      <c r="P102" s="337">
        <f t="shared" si="40"/>
        <v>24.621992993999982</v>
      </c>
    </row>
    <row r="103" spans="1:16" ht="17.25" customHeight="1" outlineLevel="2">
      <c r="A103" s="520" t="s">
        <v>151</v>
      </c>
      <c r="B103" s="265" t="s">
        <v>91</v>
      </c>
      <c r="C103" s="266" t="s">
        <v>3</v>
      </c>
      <c r="D103" s="262" t="s">
        <v>260</v>
      </c>
      <c r="E103" s="262" t="s">
        <v>154</v>
      </c>
      <c r="F103" s="254">
        <v>488.03954386299989</v>
      </c>
      <c r="G103" s="254">
        <v>509.69503167699992</v>
      </c>
      <c r="H103" s="291">
        <f t="shared" si="30"/>
        <v>21.655487814000026</v>
      </c>
      <c r="I103" s="352" t="s">
        <v>384</v>
      </c>
      <c r="J103" s="346">
        <f t="shared" si="37"/>
        <v>0</v>
      </c>
      <c r="K103" s="346">
        <f t="shared" si="25"/>
        <v>0</v>
      </c>
      <c r="L103" s="346">
        <f t="shared" si="38"/>
        <v>0</v>
      </c>
      <c r="M103" s="346">
        <f t="shared" si="33"/>
        <v>0</v>
      </c>
      <c r="N103" s="337">
        <f t="shared" si="39"/>
        <v>0</v>
      </c>
      <c r="O103" s="337">
        <f t="shared" si="28"/>
        <v>0</v>
      </c>
      <c r="P103" s="337">
        <f t="shared" si="40"/>
        <v>21.655487814000026</v>
      </c>
    </row>
    <row r="104" spans="1:16" ht="17.25" customHeight="1" outlineLevel="2">
      <c r="A104" s="520" t="s">
        <v>151</v>
      </c>
      <c r="B104" s="265" t="s">
        <v>91</v>
      </c>
      <c r="C104" s="266" t="s">
        <v>4</v>
      </c>
      <c r="D104" s="262" t="s">
        <v>154</v>
      </c>
      <c r="E104" s="262" t="s">
        <v>155</v>
      </c>
      <c r="F104" s="254">
        <v>509.69503167699992</v>
      </c>
      <c r="G104" s="254">
        <v>548.16071551099992</v>
      </c>
      <c r="H104" s="291">
        <f t="shared" si="30"/>
        <v>38.465683834000004</v>
      </c>
      <c r="I104" s="352" t="s">
        <v>384</v>
      </c>
      <c r="J104" s="346">
        <f t="shared" si="37"/>
        <v>0</v>
      </c>
      <c r="K104" s="346">
        <f t="shared" si="25"/>
        <v>0</v>
      </c>
      <c r="L104" s="346">
        <f t="shared" si="38"/>
        <v>0</v>
      </c>
      <c r="M104" s="346">
        <f t="shared" si="33"/>
        <v>0</v>
      </c>
      <c r="N104" s="337">
        <f t="shared" si="39"/>
        <v>0</v>
      </c>
      <c r="O104" s="337">
        <f t="shared" si="28"/>
        <v>0</v>
      </c>
      <c r="P104" s="337">
        <f t="shared" si="40"/>
        <v>38.465683834000004</v>
      </c>
    </row>
    <row r="105" spans="1:16" ht="17.25" customHeight="1" outlineLevel="2">
      <c r="A105" s="520" t="s">
        <v>151</v>
      </c>
      <c r="B105" s="265" t="s">
        <v>91</v>
      </c>
      <c r="C105" s="266" t="s">
        <v>6</v>
      </c>
      <c r="D105" s="262" t="s">
        <v>155</v>
      </c>
      <c r="E105" s="262" t="s">
        <v>263</v>
      </c>
      <c r="F105" s="254">
        <v>548.16071551099992</v>
      </c>
      <c r="G105" s="254">
        <v>572.28829097499988</v>
      </c>
      <c r="H105" s="291">
        <f t="shared" si="30"/>
        <v>24.12757546399996</v>
      </c>
      <c r="I105" s="352" t="s">
        <v>384</v>
      </c>
      <c r="J105" s="346">
        <f t="shared" si="37"/>
        <v>0</v>
      </c>
      <c r="K105" s="346">
        <f t="shared" si="25"/>
        <v>0</v>
      </c>
      <c r="L105" s="346">
        <f t="shared" si="38"/>
        <v>0</v>
      </c>
      <c r="M105" s="346">
        <f t="shared" si="33"/>
        <v>0</v>
      </c>
      <c r="N105" s="337">
        <f t="shared" si="39"/>
        <v>0</v>
      </c>
      <c r="O105" s="337">
        <f t="shared" si="28"/>
        <v>0</v>
      </c>
      <c r="P105" s="337">
        <f t="shared" si="40"/>
        <v>24.12757546399996</v>
      </c>
    </row>
    <row r="106" spans="1:16" ht="17.25" customHeight="1" outlineLevel="2">
      <c r="A106" s="520" t="s">
        <v>151</v>
      </c>
      <c r="B106" s="265" t="s">
        <v>91</v>
      </c>
      <c r="C106" s="266" t="s">
        <v>8</v>
      </c>
      <c r="D106" s="262" t="s">
        <v>263</v>
      </c>
      <c r="E106" s="262" t="s">
        <v>264</v>
      </c>
      <c r="F106" s="254">
        <v>572.28829097499988</v>
      </c>
      <c r="G106" s="254">
        <v>584.94537974299988</v>
      </c>
      <c r="H106" s="291">
        <f t="shared" si="30"/>
        <v>12.657088767999994</v>
      </c>
      <c r="I106" s="352" t="s">
        <v>384</v>
      </c>
      <c r="J106" s="346">
        <f t="shared" si="37"/>
        <v>0</v>
      </c>
      <c r="K106" s="346">
        <f t="shared" si="25"/>
        <v>0</v>
      </c>
      <c r="L106" s="346">
        <f t="shared" si="38"/>
        <v>0</v>
      </c>
      <c r="M106" s="346">
        <f t="shared" si="33"/>
        <v>0</v>
      </c>
      <c r="N106" s="337">
        <f t="shared" si="39"/>
        <v>0</v>
      </c>
      <c r="O106" s="337">
        <f t="shared" si="28"/>
        <v>0</v>
      </c>
      <c r="P106" s="337">
        <f t="shared" si="40"/>
        <v>12.657088767999994</v>
      </c>
    </row>
    <row r="107" spans="1:16" ht="17.25" customHeight="1" outlineLevel="2">
      <c r="A107" s="520" t="s">
        <v>151</v>
      </c>
      <c r="B107" s="265" t="s">
        <v>91</v>
      </c>
      <c r="C107" s="266" t="s">
        <v>9</v>
      </c>
      <c r="D107" s="262" t="s">
        <v>264</v>
      </c>
      <c r="E107" s="262" t="s">
        <v>156</v>
      </c>
      <c r="F107" s="254">
        <v>584.94537974299988</v>
      </c>
      <c r="G107" s="254">
        <v>587.95565418595788</v>
      </c>
      <c r="H107" s="291">
        <f t="shared" si="30"/>
        <v>3.0102744429580071</v>
      </c>
      <c r="I107" s="352" t="s">
        <v>384</v>
      </c>
      <c r="J107" s="346">
        <f t="shared" si="37"/>
        <v>0</v>
      </c>
      <c r="K107" s="346">
        <f t="shared" si="25"/>
        <v>0</v>
      </c>
      <c r="L107" s="346">
        <f t="shared" si="38"/>
        <v>0</v>
      </c>
      <c r="M107" s="346">
        <f t="shared" si="33"/>
        <v>0</v>
      </c>
      <c r="N107" s="337">
        <f t="shared" si="39"/>
        <v>0</v>
      </c>
      <c r="O107" s="337">
        <f t="shared" si="28"/>
        <v>0</v>
      </c>
      <c r="P107" s="337">
        <f t="shared" si="40"/>
        <v>3.0102744429580071</v>
      </c>
    </row>
    <row r="108" spans="1:16" ht="17.25" customHeight="1" outlineLevel="2">
      <c r="A108" s="520" t="s">
        <v>701</v>
      </c>
      <c r="B108" s="265" t="s">
        <v>91</v>
      </c>
      <c r="C108" s="266" t="s">
        <v>11</v>
      </c>
      <c r="D108" s="262" t="s">
        <v>157</v>
      </c>
      <c r="E108" s="262" t="s">
        <v>265</v>
      </c>
      <c r="F108" s="254">
        <v>587.95565418595788</v>
      </c>
      <c r="G108" s="254">
        <v>600.40815613165785</v>
      </c>
      <c r="H108" s="291">
        <f t="shared" si="30"/>
        <v>12.452501945699964</v>
      </c>
      <c r="I108" s="352" t="s">
        <v>384</v>
      </c>
      <c r="J108" s="346">
        <f t="shared" si="37"/>
        <v>12.452501945699964</v>
      </c>
      <c r="K108" s="346">
        <f t="shared" si="25"/>
        <v>0</v>
      </c>
      <c r="L108" s="346">
        <f t="shared" si="38"/>
        <v>0</v>
      </c>
      <c r="M108" s="346">
        <f t="shared" si="33"/>
        <v>0</v>
      </c>
      <c r="N108" s="337">
        <f t="shared" si="39"/>
        <v>0</v>
      </c>
      <c r="O108" s="337">
        <f t="shared" si="28"/>
        <v>0</v>
      </c>
      <c r="P108" s="337">
        <f t="shared" si="40"/>
        <v>0</v>
      </c>
    </row>
    <row r="109" spans="1:16" ht="17.25" customHeight="1" outlineLevel="2">
      <c r="A109" s="520" t="s">
        <v>1397</v>
      </c>
      <c r="B109" s="265" t="s">
        <v>91</v>
      </c>
      <c r="C109" s="266" t="s">
        <v>13</v>
      </c>
      <c r="D109" s="262" t="s">
        <v>265</v>
      </c>
      <c r="E109" s="262" t="s">
        <v>90</v>
      </c>
      <c r="F109" s="254">
        <v>600.40815613165785</v>
      </c>
      <c r="G109" s="254">
        <v>601.73267688655983</v>
      </c>
      <c r="H109" s="291">
        <f t="shared" si="30"/>
        <v>1.3245207549019824</v>
      </c>
      <c r="I109" s="352" t="s">
        <v>384</v>
      </c>
      <c r="J109" s="346">
        <f t="shared" si="37"/>
        <v>0</v>
      </c>
      <c r="K109" s="346">
        <f t="shared" si="25"/>
        <v>0</v>
      </c>
      <c r="L109" s="346">
        <f t="shared" si="38"/>
        <v>0</v>
      </c>
      <c r="M109" s="346">
        <f t="shared" si="33"/>
        <v>1.3245207549019824</v>
      </c>
      <c r="N109" s="337">
        <f t="shared" si="39"/>
        <v>0</v>
      </c>
      <c r="O109" s="337">
        <f t="shared" si="28"/>
        <v>0</v>
      </c>
      <c r="P109" s="337">
        <f t="shared" si="40"/>
        <v>0</v>
      </c>
    </row>
    <row r="110" spans="1:16" ht="17.25" customHeight="1" outlineLevel="1">
      <c r="A110" s="523"/>
      <c r="B110" s="292" t="s">
        <v>97</v>
      </c>
      <c r="C110" s="293"/>
      <c r="D110" s="263" t="str">
        <f>+D111</f>
        <v>Hito 18  (Tambo Quemado)</v>
      </c>
      <c r="E110" s="263" t="str">
        <f>+E178</f>
        <v>Puerto Busch</v>
      </c>
      <c r="F110" s="294"/>
      <c r="G110" s="294"/>
      <c r="H110" s="295">
        <f>SUBTOTAL(9,H111:H178)</f>
        <v>1657.0047741850005</v>
      </c>
      <c r="I110" s="352"/>
      <c r="J110" s="346"/>
      <c r="K110" s="346">
        <f t="shared" si="25"/>
        <v>0</v>
      </c>
      <c r="L110" s="346"/>
      <c r="M110" s="346"/>
      <c r="N110" s="337"/>
      <c r="O110" s="337">
        <f t="shared" si="28"/>
        <v>0</v>
      </c>
      <c r="P110" s="337"/>
    </row>
    <row r="111" spans="1:16" ht="17.25" customHeight="1" outlineLevel="2">
      <c r="A111" s="520" t="s">
        <v>701</v>
      </c>
      <c r="B111" s="265" t="s">
        <v>158</v>
      </c>
      <c r="C111" s="266" t="s">
        <v>1367</v>
      </c>
      <c r="D111" s="262" t="s">
        <v>50</v>
      </c>
      <c r="E111" s="262" t="s">
        <v>266</v>
      </c>
      <c r="F111" s="254">
        <v>0</v>
      </c>
      <c r="G111" s="254">
        <v>44</v>
      </c>
      <c r="H111" s="291">
        <f t="shared" ref="H111:H128" si="41">+G111-F111</f>
        <v>44</v>
      </c>
      <c r="I111" s="352" t="s">
        <v>454</v>
      </c>
      <c r="J111" s="346">
        <f>IF(A111="PF",H111,0)</f>
        <v>44</v>
      </c>
      <c r="K111" s="346">
        <f t="shared" si="25"/>
        <v>0</v>
      </c>
      <c r="L111" s="346">
        <f>IF(A111="HO",H111,0)</f>
        <v>0</v>
      </c>
      <c r="M111" s="346">
        <f t="shared" ref="M111:M142" si="42">IF(A111="URB",H111,0)</f>
        <v>0</v>
      </c>
      <c r="N111" s="337">
        <f>IF(A111="GR",H111,0)</f>
        <v>0</v>
      </c>
      <c r="O111" s="337">
        <f t="shared" si="28"/>
        <v>0</v>
      </c>
      <c r="P111" s="337">
        <f>IF(A111="TI",H111,0)</f>
        <v>0</v>
      </c>
    </row>
    <row r="112" spans="1:16" ht="17.25" customHeight="1" outlineLevel="2">
      <c r="A112" s="520" t="s">
        <v>701</v>
      </c>
      <c r="B112" s="265" t="s">
        <v>158</v>
      </c>
      <c r="C112" s="266"/>
      <c r="D112" s="262" t="str">
        <f t="shared" ref="D112:D117" si="43">E111</f>
        <v>Puente Río Tomarapi (inicio)</v>
      </c>
      <c r="E112" s="262" t="s">
        <v>734</v>
      </c>
      <c r="F112" s="254">
        <f>+G111</f>
        <v>44</v>
      </c>
      <c r="G112" s="254">
        <v>70.010000000000005</v>
      </c>
      <c r="H112" s="291">
        <f t="shared" si="41"/>
        <v>26.010000000000005</v>
      </c>
      <c r="I112" s="352" t="s">
        <v>454</v>
      </c>
      <c r="J112" s="346">
        <f t="shared" ref="J112:J175" si="44">IF(A112="PF",H112,0)</f>
        <v>26.010000000000005</v>
      </c>
      <c r="K112" s="346">
        <f t="shared" si="25"/>
        <v>0</v>
      </c>
      <c r="L112" s="346">
        <f t="shared" ref="L112:L175" si="45">IF(A112="HO",H112,0)</f>
        <v>0</v>
      </c>
      <c r="M112" s="346">
        <f t="shared" si="42"/>
        <v>0</v>
      </c>
      <c r="N112" s="337">
        <f t="shared" ref="N112:N175" si="46">IF(A112="GR",H112,0)</f>
        <v>0</v>
      </c>
      <c r="O112" s="337">
        <f t="shared" si="28"/>
        <v>0</v>
      </c>
      <c r="P112" s="337">
        <f t="shared" ref="P112:P175" si="47">IF(A112="TI",H112,0)</f>
        <v>0</v>
      </c>
    </row>
    <row r="113" spans="1:16" ht="17.25" customHeight="1" outlineLevel="2">
      <c r="A113" s="520" t="s">
        <v>701</v>
      </c>
      <c r="B113" s="265" t="s">
        <v>158</v>
      </c>
      <c r="C113" s="266"/>
      <c r="D113" s="262" t="str">
        <f t="shared" si="43"/>
        <v>Jiskha Challhuani (Km 70)</v>
      </c>
      <c r="E113" s="262" t="s">
        <v>735</v>
      </c>
      <c r="F113" s="254">
        <f>+G112</f>
        <v>70.010000000000005</v>
      </c>
      <c r="G113" s="254">
        <v>92.65</v>
      </c>
      <c r="H113" s="291">
        <f t="shared" si="41"/>
        <v>22.64</v>
      </c>
      <c r="I113" s="352" t="s">
        <v>454</v>
      </c>
      <c r="J113" s="346">
        <f t="shared" si="44"/>
        <v>22.64</v>
      </c>
      <c r="K113" s="346">
        <f t="shared" si="25"/>
        <v>0</v>
      </c>
      <c r="L113" s="346">
        <f t="shared" si="45"/>
        <v>0</v>
      </c>
      <c r="M113" s="346">
        <f t="shared" si="42"/>
        <v>0</v>
      </c>
      <c r="N113" s="337">
        <f t="shared" si="46"/>
        <v>0</v>
      </c>
      <c r="O113" s="337">
        <f t="shared" si="28"/>
        <v>0</v>
      </c>
      <c r="P113" s="337">
        <f t="shared" si="47"/>
        <v>0</v>
      </c>
    </row>
    <row r="114" spans="1:16" ht="17.25" customHeight="1" outlineLevel="2">
      <c r="A114" s="520" t="s">
        <v>701</v>
      </c>
      <c r="B114" s="265" t="s">
        <v>158</v>
      </c>
      <c r="C114" s="266"/>
      <c r="D114" s="262" t="str">
        <f t="shared" si="43"/>
        <v>Cr. Rt.a Curahuara de Carangas</v>
      </c>
      <c r="E114" s="262" t="s">
        <v>736</v>
      </c>
      <c r="F114" s="254">
        <f>+G113</f>
        <v>92.65</v>
      </c>
      <c r="G114" s="254">
        <v>116.88</v>
      </c>
      <c r="H114" s="291">
        <f t="shared" si="41"/>
        <v>24.22999999999999</v>
      </c>
      <c r="I114" s="352" t="s">
        <v>454</v>
      </c>
      <c r="J114" s="346">
        <f t="shared" si="44"/>
        <v>24.22999999999999</v>
      </c>
      <c r="K114" s="346">
        <f t="shared" si="25"/>
        <v>0</v>
      </c>
      <c r="L114" s="346">
        <f t="shared" si="45"/>
        <v>0</v>
      </c>
      <c r="M114" s="346">
        <f t="shared" si="42"/>
        <v>0</v>
      </c>
      <c r="N114" s="337">
        <f t="shared" si="46"/>
        <v>0</v>
      </c>
      <c r="O114" s="337">
        <f t="shared" si="28"/>
        <v>0</v>
      </c>
      <c r="P114" s="337">
        <f t="shared" si="47"/>
        <v>0</v>
      </c>
    </row>
    <row r="115" spans="1:16" ht="17.25" customHeight="1" outlineLevel="2">
      <c r="A115" s="520" t="s">
        <v>701</v>
      </c>
      <c r="B115" s="265" t="s">
        <v>158</v>
      </c>
      <c r="C115" s="266"/>
      <c r="D115" s="262" t="str">
        <f t="shared" si="43"/>
        <v>Lim. Dpto. Oruro-La Paz</v>
      </c>
      <c r="E115" s="262" t="s">
        <v>267</v>
      </c>
      <c r="F115" s="254">
        <f>+G114</f>
        <v>116.88</v>
      </c>
      <c r="G115" s="254">
        <v>131.91</v>
      </c>
      <c r="H115" s="291">
        <f t="shared" si="41"/>
        <v>15.030000000000001</v>
      </c>
      <c r="I115" s="352" t="s">
        <v>454</v>
      </c>
      <c r="J115" s="346">
        <f t="shared" si="44"/>
        <v>15.030000000000001</v>
      </c>
      <c r="K115" s="346">
        <f t="shared" si="25"/>
        <v>0</v>
      </c>
      <c r="L115" s="346">
        <f t="shared" si="45"/>
        <v>0</v>
      </c>
      <c r="M115" s="346">
        <f t="shared" si="42"/>
        <v>0</v>
      </c>
      <c r="N115" s="337">
        <f t="shared" si="46"/>
        <v>0</v>
      </c>
      <c r="O115" s="337">
        <f t="shared" si="28"/>
        <v>0</v>
      </c>
      <c r="P115" s="337">
        <f t="shared" si="47"/>
        <v>0</v>
      </c>
    </row>
    <row r="116" spans="1:16" ht="17.25" customHeight="1" outlineLevel="2">
      <c r="A116" s="520" t="s">
        <v>701</v>
      </c>
      <c r="B116" s="265" t="s">
        <v>158</v>
      </c>
      <c r="C116" s="266"/>
      <c r="D116" s="262" t="str">
        <f t="shared" si="43"/>
        <v>Pte. Río Desaguadero (inicio)</v>
      </c>
      <c r="E116" s="262" t="s">
        <v>159</v>
      </c>
      <c r="F116" s="254">
        <f>+G115</f>
        <v>131.91</v>
      </c>
      <c r="G116" s="254">
        <v>150.4</v>
      </c>
      <c r="H116" s="291">
        <f t="shared" si="41"/>
        <v>18.490000000000009</v>
      </c>
      <c r="I116" s="352" t="s">
        <v>454</v>
      </c>
      <c r="J116" s="346">
        <f t="shared" si="44"/>
        <v>18.490000000000009</v>
      </c>
      <c r="K116" s="346">
        <f t="shared" si="25"/>
        <v>0</v>
      </c>
      <c r="L116" s="346">
        <f t="shared" si="45"/>
        <v>0</v>
      </c>
      <c r="M116" s="346">
        <f t="shared" si="42"/>
        <v>0</v>
      </c>
      <c r="N116" s="337">
        <f t="shared" si="46"/>
        <v>0</v>
      </c>
      <c r="O116" s="337">
        <f t="shared" si="28"/>
        <v>0</v>
      </c>
      <c r="P116" s="337">
        <f t="shared" si="47"/>
        <v>0</v>
      </c>
    </row>
    <row r="117" spans="1:16" ht="17.25" customHeight="1" outlineLevel="2">
      <c r="A117" s="520" t="s">
        <v>701</v>
      </c>
      <c r="B117" s="265" t="s">
        <v>158</v>
      </c>
      <c r="C117" s="266" t="s">
        <v>1371</v>
      </c>
      <c r="D117" s="262" t="str">
        <f t="shared" si="43"/>
        <v>Lacka</v>
      </c>
      <c r="E117" s="262" t="s">
        <v>737</v>
      </c>
      <c r="F117" s="254">
        <f>+G111</f>
        <v>44</v>
      </c>
      <c r="G117" s="254">
        <v>82.19</v>
      </c>
      <c r="H117" s="291">
        <f t="shared" si="41"/>
        <v>38.19</v>
      </c>
      <c r="I117" s="352" t="s">
        <v>454</v>
      </c>
      <c r="J117" s="346">
        <f t="shared" si="44"/>
        <v>38.19</v>
      </c>
      <c r="K117" s="346">
        <f t="shared" si="25"/>
        <v>0</v>
      </c>
      <c r="L117" s="346">
        <f t="shared" si="45"/>
        <v>0</v>
      </c>
      <c r="M117" s="346">
        <f t="shared" si="42"/>
        <v>0</v>
      </c>
      <c r="N117" s="337">
        <f t="shared" si="46"/>
        <v>0</v>
      </c>
      <c r="O117" s="337">
        <f t="shared" si="28"/>
        <v>0</v>
      </c>
      <c r="P117" s="337">
        <f t="shared" si="47"/>
        <v>0</v>
      </c>
    </row>
    <row r="118" spans="1:16" ht="17.25" customHeight="1" outlineLevel="2">
      <c r="A118" s="520" t="s">
        <v>701</v>
      </c>
      <c r="B118" s="265" t="s">
        <v>158</v>
      </c>
      <c r="C118" s="266" t="s">
        <v>1380</v>
      </c>
      <c r="D118" s="262" t="s">
        <v>738</v>
      </c>
      <c r="E118" s="262" t="s">
        <v>739</v>
      </c>
      <c r="F118" s="254">
        <v>188.59</v>
      </c>
      <c r="G118" s="254">
        <v>205.74</v>
      </c>
      <c r="H118" s="291">
        <f t="shared" si="41"/>
        <v>17.150000000000006</v>
      </c>
      <c r="I118" s="352" t="s">
        <v>454</v>
      </c>
      <c r="J118" s="346">
        <f t="shared" si="44"/>
        <v>17.150000000000006</v>
      </c>
      <c r="K118" s="346">
        <f t="shared" si="25"/>
        <v>0</v>
      </c>
      <c r="L118" s="346">
        <f t="shared" si="45"/>
        <v>0</v>
      </c>
      <c r="M118" s="346">
        <f t="shared" si="42"/>
        <v>0</v>
      </c>
      <c r="N118" s="337">
        <f t="shared" si="46"/>
        <v>0</v>
      </c>
      <c r="O118" s="337">
        <f t="shared" si="28"/>
        <v>0</v>
      </c>
      <c r="P118" s="337">
        <f t="shared" si="47"/>
        <v>0</v>
      </c>
    </row>
    <row r="119" spans="1:16" ht="17.25" customHeight="1" outlineLevel="2">
      <c r="A119" s="520" t="s">
        <v>701</v>
      </c>
      <c r="B119" s="265" t="s">
        <v>158</v>
      </c>
      <c r="C119" s="266" t="s">
        <v>1383</v>
      </c>
      <c r="D119" s="262" t="s">
        <v>739</v>
      </c>
      <c r="E119" s="262" t="s">
        <v>736</v>
      </c>
      <c r="F119" s="254">
        <f t="shared" ref="F119:F128" si="48">+G118</f>
        <v>205.74</v>
      </c>
      <c r="G119" s="254">
        <v>219.27</v>
      </c>
      <c r="H119" s="291">
        <f t="shared" si="41"/>
        <v>13.530000000000001</v>
      </c>
      <c r="I119" s="352" t="s">
        <v>454</v>
      </c>
      <c r="J119" s="346">
        <f t="shared" si="44"/>
        <v>13.530000000000001</v>
      </c>
      <c r="K119" s="346">
        <f t="shared" si="25"/>
        <v>0</v>
      </c>
      <c r="L119" s="346">
        <f t="shared" si="45"/>
        <v>0</v>
      </c>
      <c r="M119" s="346">
        <f t="shared" si="42"/>
        <v>0</v>
      </c>
      <c r="N119" s="337">
        <f t="shared" si="46"/>
        <v>0</v>
      </c>
      <c r="O119" s="337">
        <f t="shared" si="28"/>
        <v>0</v>
      </c>
      <c r="P119" s="337">
        <f t="shared" si="47"/>
        <v>0</v>
      </c>
    </row>
    <row r="120" spans="1:16" ht="17.25" customHeight="1" outlineLevel="2">
      <c r="A120" s="520" t="s">
        <v>701</v>
      </c>
      <c r="B120" s="265" t="s">
        <v>158</v>
      </c>
      <c r="C120" s="266" t="s">
        <v>1385</v>
      </c>
      <c r="D120" s="262" t="s">
        <v>736</v>
      </c>
      <c r="E120" s="262" t="s">
        <v>740</v>
      </c>
      <c r="F120" s="254">
        <f t="shared" si="48"/>
        <v>219.27</v>
      </c>
      <c r="G120" s="254">
        <v>230.65</v>
      </c>
      <c r="H120" s="291">
        <f t="shared" si="41"/>
        <v>11.379999999999995</v>
      </c>
      <c r="I120" s="352" t="s">
        <v>316</v>
      </c>
      <c r="J120" s="346">
        <f t="shared" si="44"/>
        <v>11.379999999999995</v>
      </c>
      <c r="K120" s="346">
        <f t="shared" si="25"/>
        <v>0</v>
      </c>
      <c r="L120" s="346">
        <f t="shared" si="45"/>
        <v>0</v>
      </c>
      <c r="M120" s="346">
        <f t="shared" si="42"/>
        <v>0</v>
      </c>
      <c r="N120" s="337">
        <f t="shared" si="46"/>
        <v>0</v>
      </c>
      <c r="O120" s="337">
        <f t="shared" si="28"/>
        <v>0</v>
      </c>
      <c r="P120" s="337">
        <f t="shared" si="47"/>
        <v>0</v>
      </c>
    </row>
    <row r="121" spans="1:16" ht="17.25" customHeight="1" outlineLevel="2">
      <c r="A121" s="520" t="s">
        <v>701</v>
      </c>
      <c r="B121" s="265" t="s">
        <v>158</v>
      </c>
      <c r="C121" s="266" t="s">
        <v>1387</v>
      </c>
      <c r="D121" s="262" t="s">
        <v>740</v>
      </c>
      <c r="E121" s="262" t="s">
        <v>741</v>
      </c>
      <c r="F121" s="254">
        <f t="shared" si="48"/>
        <v>230.65</v>
      </c>
      <c r="G121" s="254">
        <v>235.76</v>
      </c>
      <c r="H121" s="291">
        <f t="shared" si="41"/>
        <v>5.1099999999999852</v>
      </c>
      <c r="I121" s="352" t="s">
        <v>316</v>
      </c>
      <c r="J121" s="346">
        <f t="shared" si="44"/>
        <v>5.1099999999999852</v>
      </c>
      <c r="K121" s="346">
        <f t="shared" si="25"/>
        <v>0</v>
      </c>
      <c r="L121" s="346">
        <f t="shared" si="45"/>
        <v>0</v>
      </c>
      <c r="M121" s="346">
        <f t="shared" si="42"/>
        <v>0</v>
      </c>
      <c r="N121" s="337">
        <f t="shared" si="46"/>
        <v>0</v>
      </c>
      <c r="O121" s="337">
        <f t="shared" si="28"/>
        <v>0</v>
      </c>
      <c r="P121" s="337">
        <f t="shared" si="47"/>
        <v>0</v>
      </c>
    </row>
    <row r="122" spans="1:16" ht="17.25" customHeight="1" outlineLevel="2">
      <c r="A122" s="520" t="s">
        <v>701</v>
      </c>
      <c r="B122" s="265" t="s">
        <v>158</v>
      </c>
      <c r="C122" s="266"/>
      <c r="D122" s="262" t="str">
        <f>+E121</f>
        <v>Lim. Dpto. Oruro-Cochabamba</v>
      </c>
      <c r="E122" s="262" t="s">
        <v>653</v>
      </c>
      <c r="F122" s="254">
        <f t="shared" si="48"/>
        <v>235.76</v>
      </c>
      <c r="G122" s="254">
        <v>261.23</v>
      </c>
      <c r="H122" s="291">
        <f t="shared" si="41"/>
        <v>25.470000000000027</v>
      </c>
      <c r="I122" s="352" t="s">
        <v>451</v>
      </c>
      <c r="J122" s="346">
        <f t="shared" si="44"/>
        <v>25.470000000000027</v>
      </c>
      <c r="K122" s="346">
        <f t="shared" si="25"/>
        <v>0</v>
      </c>
      <c r="L122" s="346">
        <f t="shared" si="45"/>
        <v>0</v>
      </c>
      <c r="M122" s="346">
        <f t="shared" si="42"/>
        <v>0</v>
      </c>
      <c r="N122" s="337">
        <f t="shared" si="46"/>
        <v>0</v>
      </c>
      <c r="O122" s="337">
        <f t="shared" si="28"/>
        <v>0</v>
      </c>
      <c r="P122" s="337">
        <f t="shared" si="47"/>
        <v>0</v>
      </c>
    </row>
    <row r="123" spans="1:16" ht="17.25" customHeight="1" outlineLevel="2">
      <c r="A123" s="520" t="s">
        <v>701</v>
      </c>
      <c r="B123" s="265" t="s">
        <v>158</v>
      </c>
      <c r="C123" s="266"/>
      <c r="D123" s="262" t="str">
        <f>+E122</f>
        <v>Confital (reten)</v>
      </c>
      <c r="E123" s="262" t="s">
        <v>160</v>
      </c>
      <c r="F123" s="254">
        <f t="shared" si="48"/>
        <v>261.23</v>
      </c>
      <c r="G123" s="254">
        <v>285.39999999999998</v>
      </c>
      <c r="H123" s="291">
        <f t="shared" si="41"/>
        <v>24.169999999999959</v>
      </c>
      <c r="I123" s="352" t="s">
        <v>451</v>
      </c>
      <c r="J123" s="346">
        <f t="shared" si="44"/>
        <v>24.169999999999959</v>
      </c>
      <c r="K123" s="346">
        <f t="shared" si="25"/>
        <v>0</v>
      </c>
      <c r="L123" s="346">
        <f t="shared" si="45"/>
        <v>0</v>
      </c>
      <c r="M123" s="346">
        <f t="shared" si="42"/>
        <v>0</v>
      </c>
      <c r="N123" s="337">
        <f t="shared" si="46"/>
        <v>0</v>
      </c>
      <c r="O123" s="337">
        <f t="shared" si="28"/>
        <v>0</v>
      </c>
      <c r="P123" s="337">
        <f t="shared" si="47"/>
        <v>0</v>
      </c>
    </row>
    <row r="124" spans="1:16" ht="17.25" customHeight="1" outlineLevel="2">
      <c r="A124" s="520" t="s">
        <v>701</v>
      </c>
      <c r="B124" s="265" t="s">
        <v>158</v>
      </c>
      <c r="C124" s="266" t="s">
        <v>1389</v>
      </c>
      <c r="D124" s="262" t="str">
        <f>+E123</f>
        <v>Pongo (Contador de Trafico)</v>
      </c>
      <c r="E124" s="262" t="s">
        <v>654</v>
      </c>
      <c r="F124" s="254">
        <f t="shared" si="48"/>
        <v>285.39999999999998</v>
      </c>
      <c r="G124" s="254">
        <v>316.17</v>
      </c>
      <c r="H124" s="291">
        <f t="shared" si="41"/>
        <v>30.770000000000039</v>
      </c>
      <c r="I124" s="352" t="s">
        <v>451</v>
      </c>
      <c r="J124" s="346">
        <f t="shared" si="44"/>
        <v>30.770000000000039</v>
      </c>
      <c r="K124" s="346">
        <f t="shared" si="25"/>
        <v>0</v>
      </c>
      <c r="L124" s="346">
        <f t="shared" si="45"/>
        <v>0</v>
      </c>
      <c r="M124" s="346">
        <f t="shared" si="42"/>
        <v>0</v>
      </c>
      <c r="N124" s="337">
        <f t="shared" si="46"/>
        <v>0</v>
      </c>
      <c r="O124" s="337">
        <f t="shared" si="28"/>
        <v>0</v>
      </c>
      <c r="P124" s="337">
        <f t="shared" si="47"/>
        <v>0</v>
      </c>
    </row>
    <row r="125" spans="1:16" ht="17.25" customHeight="1" outlineLevel="2">
      <c r="A125" s="520" t="s">
        <v>701</v>
      </c>
      <c r="B125" s="265" t="s">
        <v>158</v>
      </c>
      <c r="C125" s="266" t="s">
        <v>1391</v>
      </c>
      <c r="D125" s="262" t="s">
        <v>654</v>
      </c>
      <c r="E125" s="262" t="s">
        <v>161</v>
      </c>
      <c r="F125" s="254">
        <f t="shared" si="48"/>
        <v>316.17</v>
      </c>
      <c r="G125" s="254">
        <v>339.37</v>
      </c>
      <c r="H125" s="291">
        <f t="shared" si="41"/>
        <v>23.199999999999989</v>
      </c>
      <c r="I125" s="352" t="s">
        <v>451</v>
      </c>
      <c r="J125" s="346">
        <f t="shared" si="44"/>
        <v>23.199999999999989</v>
      </c>
      <c r="K125" s="346">
        <f t="shared" si="25"/>
        <v>0</v>
      </c>
      <c r="L125" s="346">
        <f t="shared" si="45"/>
        <v>0</v>
      </c>
      <c r="M125" s="346">
        <f t="shared" si="42"/>
        <v>0</v>
      </c>
      <c r="N125" s="337">
        <f t="shared" si="46"/>
        <v>0</v>
      </c>
      <c r="O125" s="337">
        <f t="shared" si="28"/>
        <v>0</v>
      </c>
      <c r="P125" s="337">
        <f t="shared" si="47"/>
        <v>0</v>
      </c>
    </row>
    <row r="126" spans="1:16" ht="17.25" customHeight="1" outlineLevel="2">
      <c r="A126" s="520" t="s">
        <v>701</v>
      </c>
      <c r="B126" s="265" t="s">
        <v>158</v>
      </c>
      <c r="C126" s="266" t="s">
        <v>1393</v>
      </c>
      <c r="D126" s="262" t="s">
        <v>161</v>
      </c>
      <c r="E126" s="262" t="s">
        <v>162</v>
      </c>
      <c r="F126" s="254">
        <f t="shared" si="48"/>
        <v>339.37</v>
      </c>
      <c r="G126" s="254">
        <v>351.87</v>
      </c>
      <c r="H126" s="291">
        <f t="shared" si="41"/>
        <v>12.5</v>
      </c>
      <c r="I126" s="352" t="s">
        <v>451</v>
      </c>
      <c r="J126" s="346">
        <f t="shared" si="44"/>
        <v>12.5</v>
      </c>
      <c r="K126" s="346">
        <f t="shared" si="25"/>
        <v>0</v>
      </c>
      <c r="L126" s="346">
        <f t="shared" si="45"/>
        <v>0</v>
      </c>
      <c r="M126" s="346">
        <f t="shared" si="42"/>
        <v>0</v>
      </c>
      <c r="N126" s="337">
        <f t="shared" si="46"/>
        <v>0</v>
      </c>
      <c r="O126" s="337">
        <f t="shared" si="28"/>
        <v>0</v>
      </c>
      <c r="P126" s="337">
        <f t="shared" si="47"/>
        <v>0</v>
      </c>
    </row>
    <row r="127" spans="1:16" ht="17.25" customHeight="1" outlineLevel="2">
      <c r="A127" s="520" t="s">
        <v>701</v>
      </c>
      <c r="B127" s="265" t="s">
        <v>158</v>
      </c>
      <c r="C127" s="266" t="s">
        <v>1395</v>
      </c>
      <c r="D127" s="262" t="s">
        <v>162</v>
      </c>
      <c r="E127" s="262" t="s">
        <v>163</v>
      </c>
      <c r="F127" s="254">
        <f t="shared" si="48"/>
        <v>351.87</v>
      </c>
      <c r="G127" s="254">
        <v>363.84</v>
      </c>
      <c r="H127" s="291">
        <f t="shared" si="41"/>
        <v>11.96999999999997</v>
      </c>
      <c r="I127" s="352" t="s">
        <v>451</v>
      </c>
      <c r="J127" s="346">
        <f t="shared" si="44"/>
        <v>11.96999999999997</v>
      </c>
      <c r="K127" s="346">
        <f t="shared" si="25"/>
        <v>0</v>
      </c>
      <c r="L127" s="346">
        <f t="shared" si="45"/>
        <v>0</v>
      </c>
      <c r="M127" s="346">
        <f t="shared" si="42"/>
        <v>0</v>
      </c>
      <c r="N127" s="337">
        <f t="shared" si="46"/>
        <v>0</v>
      </c>
      <c r="O127" s="337">
        <f t="shared" si="28"/>
        <v>0</v>
      </c>
      <c r="P127" s="337">
        <f t="shared" si="47"/>
        <v>0</v>
      </c>
    </row>
    <row r="128" spans="1:16" ht="17.25" customHeight="1" outlineLevel="2">
      <c r="A128" s="520" t="s">
        <v>701</v>
      </c>
      <c r="B128" s="265" t="s">
        <v>158</v>
      </c>
      <c r="C128" s="266" t="s">
        <v>1433</v>
      </c>
      <c r="D128" s="262" t="s">
        <v>164</v>
      </c>
      <c r="E128" s="262" t="s">
        <v>268</v>
      </c>
      <c r="F128" s="254">
        <f t="shared" si="48"/>
        <v>363.84</v>
      </c>
      <c r="G128" s="254">
        <v>377.29</v>
      </c>
      <c r="H128" s="291">
        <f t="shared" si="41"/>
        <v>13.450000000000045</v>
      </c>
      <c r="I128" s="352" t="s">
        <v>451</v>
      </c>
      <c r="J128" s="346">
        <f t="shared" si="44"/>
        <v>13.450000000000045</v>
      </c>
      <c r="K128" s="346">
        <f t="shared" si="25"/>
        <v>0</v>
      </c>
      <c r="L128" s="346">
        <f t="shared" si="45"/>
        <v>0</v>
      </c>
      <c r="M128" s="346">
        <f t="shared" si="42"/>
        <v>0</v>
      </c>
      <c r="N128" s="337">
        <f t="shared" si="46"/>
        <v>0</v>
      </c>
      <c r="O128" s="337">
        <f t="shared" si="28"/>
        <v>0</v>
      </c>
      <c r="P128" s="337">
        <f t="shared" si="47"/>
        <v>0</v>
      </c>
    </row>
    <row r="129" spans="1:16" ht="17.25" customHeight="1" outlineLevel="2">
      <c r="A129" s="520" t="s">
        <v>1397</v>
      </c>
      <c r="B129" s="265" t="s">
        <v>158</v>
      </c>
      <c r="C129" s="266" t="s">
        <v>1435</v>
      </c>
      <c r="D129" s="262" t="s">
        <v>268</v>
      </c>
      <c r="E129" s="262" t="s">
        <v>165</v>
      </c>
      <c r="F129" s="254">
        <v>466.6</v>
      </c>
      <c r="G129" s="254">
        <f>+F129+H129</f>
        <v>471.70318666000003</v>
      </c>
      <c r="H129" s="291">
        <v>5.1031866599999995</v>
      </c>
      <c r="I129" s="352" t="s">
        <v>451</v>
      </c>
      <c r="J129" s="346">
        <f t="shared" si="44"/>
        <v>0</v>
      </c>
      <c r="K129" s="346">
        <f t="shared" si="25"/>
        <v>0</v>
      </c>
      <c r="L129" s="346">
        <f t="shared" si="45"/>
        <v>0</v>
      </c>
      <c r="M129" s="346">
        <f t="shared" si="42"/>
        <v>5.1031866599999995</v>
      </c>
      <c r="N129" s="337">
        <f t="shared" si="46"/>
        <v>0</v>
      </c>
      <c r="O129" s="337">
        <f t="shared" si="28"/>
        <v>0</v>
      </c>
      <c r="P129" s="337">
        <f t="shared" si="47"/>
        <v>0</v>
      </c>
    </row>
    <row r="130" spans="1:16" ht="17.25" customHeight="1" outlineLevel="2">
      <c r="A130" s="520" t="s">
        <v>701</v>
      </c>
      <c r="B130" s="265" t="s">
        <v>158</v>
      </c>
      <c r="C130" s="266" t="s">
        <v>1439</v>
      </c>
      <c r="D130" s="262" t="s">
        <v>166</v>
      </c>
      <c r="E130" s="262" t="s">
        <v>167</v>
      </c>
      <c r="F130" s="254">
        <f>+G129</f>
        <v>471.70318666000003</v>
      </c>
      <c r="G130" s="257">
        <v>482.40917266000002</v>
      </c>
      <c r="H130" s="291">
        <f>+G130-F130</f>
        <v>10.705985999999996</v>
      </c>
      <c r="I130" s="352" t="s">
        <v>451</v>
      </c>
      <c r="J130" s="346">
        <f t="shared" si="44"/>
        <v>10.705985999999996</v>
      </c>
      <c r="K130" s="346">
        <f t="shared" si="25"/>
        <v>0</v>
      </c>
      <c r="L130" s="346">
        <f t="shared" si="45"/>
        <v>0</v>
      </c>
      <c r="M130" s="346">
        <f t="shared" si="42"/>
        <v>0</v>
      </c>
      <c r="N130" s="337">
        <f t="shared" si="46"/>
        <v>0</v>
      </c>
      <c r="O130" s="337">
        <f t="shared" si="28"/>
        <v>0</v>
      </c>
      <c r="P130" s="337">
        <f t="shared" si="47"/>
        <v>0</v>
      </c>
    </row>
    <row r="131" spans="1:16" ht="17.25" customHeight="1" outlineLevel="2">
      <c r="A131" s="520" t="s">
        <v>701</v>
      </c>
      <c r="B131" s="265" t="s">
        <v>158</v>
      </c>
      <c r="C131" s="266" t="s">
        <v>1440</v>
      </c>
      <c r="D131" s="262" t="str">
        <f>+E130</f>
        <v>Sacaba (Fin Doble Vía)</v>
      </c>
      <c r="E131" s="262" t="s">
        <v>168</v>
      </c>
      <c r="F131" s="254">
        <f>+G130</f>
        <v>482.40917266000002</v>
      </c>
      <c r="G131" s="257">
        <v>518.95821931</v>
      </c>
      <c r="H131" s="291">
        <f t="shared" ref="H131:H139" si="49">+G131-F131</f>
        <v>36.54904664999998</v>
      </c>
      <c r="I131" s="352" t="s">
        <v>451</v>
      </c>
      <c r="J131" s="346">
        <f t="shared" si="44"/>
        <v>36.54904664999998</v>
      </c>
      <c r="K131" s="346">
        <f t="shared" si="25"/>
        <v>0</v>
      </c>
      <c r="L131" s="346">
        <f t="shared" si="45"/>
        <v>0</v>
      </c>
      <c r="M131" s="346">
        <f t="shared" si="42"/>
        <v>0</v>
      </c>
      <c r="N131" s="337">
        <f t="shared" si="46"/>
        <v>0</v>
      </c>
      <c r="O131" s="337">
        <f t="shared" si="28"/>
        <v>0</v>
      </c>
      <c r="P131" s="337">
        <f t="shared" si="47"/>
        <v>0</v>
      </c>
    </row>
    <row r="132" spans="1:16" ht="17.25" customHeight="1" outlineLevel="2">
      <c r="A132" s="520" t="s">
        <v>701</v>
      </c>
      <c r="B132" s="265" t="s">
        <v>158</v>
      </c>
      <c r="C132" s="266" t="s">
        <v>1441</v>
      </c>
      <c r="D132" s="262" t="str">
        <f t="shared" ref="D132:D139" si="50">+E131</f>
        <v>Colomi (Fin Puente)</v>
      </c>
      <c r="E132" s="262" t="s">
        <v>513</v>
      </c>
      <c r="F132" s="254">
        <f>+G131</f>
        <v>518.95821931</v>
      </c>
      <c r="G132" s="257">
        <v>553.12815795999995</v>
      </c>
      <c r="H132" s="291">
        <f t="shared" si="49"/>
        <v>34.169938649999949</v>
      </c>
      <c r="I132" s="352" t="s">
        <v>451</v>
      </c>
      <c r="J132" s="346">
        <f t="shared" si="44"/>
        <v>34.169938649999949</v>
      </c>
      <c r="K132" s="346">
        <f t="shared" si="25"/>
        <v>0</v>
      </c>
      <c r="L132" s="346">
        <f t="shared" si="45"/>
        <v>0</v>
      </c>
      <c r="M132" s="346">
        <f t="shared" si="42"/>
        <v>0</v>
      </c>
      <c r="N132" s="337">
        <f t="shared" si="46"/>
        <v>0</v>
      </c>
      <c r="O132" s="337">
        <f t="shared" si="28"/>
        <v>0</v>
      </c>
      <c r="P132" s="337">
        <f t="shared" si="47"/>
        <v>0</v>
      </c>
    </row>
    <row r="133" spans="1:16" ht="17.25" customHeight="1" outlineLevel="2">
      <c r="A133" s="520" t="s">
        <v>701</v>
      </c>
      <c r="B133" s="265" t="s">
        <v>158</v>
      </c>
      <c r="C133" s="266" t="s">
        <v>0</v>
      </c>
      <c r="D133" s="262" t="str">
        <f t="shared" si="50"/>
        <v>Paracti (Ac. Cmpto. ABC)</v>
      </c>
      <c r="E133" s="262" t="s">
        <v>171</v>
      </c>
      <c r="F133" s="254">
        <f>+G132</f>
        <v>553.12815795999995</v>
      </c>
      <c r="G133" s="254">
        <v>568.58815795999999</v>
      </c>
      <c r="H133" s="291">
        <f t="shared" si="49"/>
        <v>15.460000000000036</v>
      </c>
      <c r="I133" s="352" t="s">
        <v>451</v>
      </c>
      <c r="J133" s="346">
        <f t="shared" si="44"/>
        <v>15.460000000000036</v>
      </c>
      <c r="K133" s="346">
        <f t="shared" ref="K133:K196" si="51">IF(A133="TS",H133,0)</f>
        <v>0</v>
      </c>
      <c r="L133" s="346">
        <f t="shared" si="45"/>
        <v>0</v>
      </c>
      <c r="M133" s="346">
        <f t="shared" si="42"/>
        <v>0</v>
      </c>
      <c r="N133" s="337">
        <f t="shared" si="46"/>
        <v>0</v>
      </c>
      <c r="O133" s="337">
        <f t="shared" ref="O133:O196" si="52">IF(A133="ep",H133,0)</f>
        <v>0</v>
      </c>
      <c r="P133" s="337">
        <f t="shared" si="47"/>
        <v>0</v>
      </c>
    </row>
    <row r="134" spans="1:16" ht="17.25" customHeight="1" outlineLevel="2">
      <c r="A134" s="520" t="s">
        <v>701</v>
      </c>
      <c r="B134" s="265" t="s">
        <v>158</v>
      </c>
      <c r="C134" s="266" t="s">
        <v>1</v>
      </c>
      <c r="D134" s="262" t="str">
        <f t="shared" si="50"/>
        <v>San Jacinto (Fin Asfaltado)</v>
      </c>
      <c r="E134" s="262" t="s">
        <v>269</v>
      </c>
      <c r="F134" s="254">
        <f t="shared" ref="F134:F139" si="53">+G133</f>
        <v>568.58815795999999</v>
      </c>
      <c r="G134" s="254">
        <v>596.44815796</v>
      </c>
      <c r="H134" s="291">
        <f t="shared" si="49"/>
        <v>27.860000000000014</v>
      </c>
      <c r="I134" s="352" t="s">
        <v>451</v>
      </c>
      <c r="J134" s="346">
        <f t="shared" si="44"/>
        <v>27.860000000000014</v>
      </c>
      <c r="K134" s="346">
        <f t="shared" si="51"/>
        <v>0</v>
      </c>
      <c r="L134" s="346">
        <f t="shared" si="45"/>
        <v>0</v>
      </c>
      <c r="M134" s="346">
        <f t="shared" si="42"/>
        <v>0</v>
      </c>
      <c r="N134" s="337">
        <f t="shared" si="46"/>
        <v>0</v>
      </c>
      <c r="O134" s="337">
        <f t="shared" si="52"/>
        <v>0</v>
      </c>
      <c r="P134" s="337">
        <f t="shared" si="47"/>
        <v>0</v>
      </c>
    </row>
    <row r="135" spans="1:16" ht="17.25" customHeight="1" outlineLevel="2">
      <c r="A135" s="520" t="s">
        <v>701</v>
      </c>
      <c r="B135" s="265" t="s">
        <v>158</v>
      </c>
      <c r="C135" s="266" t="s">
        <v>2</v>
      </c>
      <c r="D135" s="262" t="str">
        <f t="shared" si="50"/>
        <v>Pte. Espíritu Santo II (Fin)</v>
      </c>
      <c r="E135" s="262" t="s">
        <v>172</v>
      </c>
      <c r="F135" s="254">
        <f t="shared" si="53"/>
        <v>596.44815796</v>
      </c>
      <c r="G135" s="254">
        <v>627.83815795999999</v>
      </c>
      <c r="H135" s="291">
        <f t="shared" si="49"/>
        <v>31.389999999999986</v>
      </c>
      <c r="I135" s="352" t="s">
        <v>451</v>
      </c>
      <c r="J135" s="346">
        <f t="shared" si="44"/>
        <v>31.389999999999986</v>
      </c>
      <c r="K135" s="346">
        <f t="shared" si="51"/>
        <v>0</v>
      </c>
      <c r="L135" s="346">
        <f t="shared" si="45"/>
        <v>0</v>
      </c>
      <c r="M135" s="346">
        <f t="shared" si="42"/>
        <v>0</v>
      </c>
      <c r="N135" s="337">
        <f t="shared" si="46"/>
        <v>0</v>
      </c>
      <c r="O135" s="337">
        <f t="shared" si="52"/>
        <v>0</v>
      </c>
      <c r="P135" s="337">
        <f t="shared" si="47"/>
        <v>0</v>
      </c>
    </row>
    <row r="136" spans="1:16" ht="17.25" customHeight="1" outlineLevel="2">
      <c r="A136" s="520" t="s">
        <v>701</v>
      </c>
      <c r="B136" s="265" t="s">
        <v>158</v>
      </c>
      <c r="C136" s="266" t="s">
        <v>3</v>
      </c>
      <c r="D136" s="262" t="str">
        <f t="shared" si="50"/>
        <v>Villa Tunari (retén)</v>
      </c>
      <c r="E136" s="262" t="s">
        <v>270</v>
      </c>
      <c r="F136" s="254">
        <f t="shared" si="53"/>
        <v>627.83815795999999</v>
      </c>
      <c r="G136" s="254">
        <v>662.19815796</v>
      </c>
      <c r="H136" s="291">
        <f t="shared" si="49"/>
        <v>34.360000000000014</v>
      </c>
      <c r="I136" s="352" t="s">
        <v>451</v>
      </c>
      <c r="J136" s="346">
        <f t="shared" si="44"/>
        <v>34.360000000000014</v>
      </c>
      <c r="K136" s="346">
        <f t="shared" si="51"/>
        <v>0</v>
      </c>
      <c r="L136" s="346">
        <f t="shared" si="45"/>
        <v>0</v>
      </c>
      <c r="M136" s="346">
        <f t="shared" si="42"/>
        <v>0</v>
      </c>
      <c r="N136" s="337">
        <f t="shared" si="46"/>
        <v>0</v>
      </c>
      <c r="O136" s="337">
        <f t="shared" si="52"/>
        <v>0</v>
      </c>
      <c r="P136" s="337">
        <f t="shared" si="47"/>
        <v>0</v>
      </c>
    </row>
    <row r="137" spans="1:16" ht="17.25" customHeight="1" outlineLevel="2">
      <c r="A137" s="520" t="s">
        <v>701</v>
      </c>
      <c r="B137" s="265" t="s">
        <v>158</v>
      </c>
      <c r="C137" s="266" t="s">
        <v>4</v>
      </c>
      <c r="D137" s="262" t="str">
        <f t="shared" si="50"/>
        <v>Chimoré (Fin Pte.)</v>
      </c>
      <c r="E137" s="262" t="s">
        <v>173</v>
      </c>
      <c r="F137" s="254">
        <f t="shared" si="53"/>
        <v>662.19815796</v>
      </c>
      <c r="G137" s="254">
        <v>691.12815795999995</v>
      </c>
      <c r="H137" s="291">
        <f t="shared" si="49"/>
        <v>28.92999999999995</v>
      </c>
      <c r="I137" s="352" t="s">
        <v>451</v>
      </c>
      <c r="J137" s="346">
        <f t="shared" si="44"/>
        <v>28.92999999999995</v>
      </c>
      <c r="K137" s="346">
        <f t="shared" si="51"/>
        <v>0</v>
      </c>
      <c r="L137" s="346">
        <f t="shared" si="45"/>
        <v>0</v>
      </c>
      <c r="M137" s="346">
        <f t="shared" si="42"/>
        <v>0</v>
      </c>
      <c r="N137" s="337">
        <f t="shared" si="46"/>
        <v>0</v>
      </c>
      <c r="O137" s="337">
        <f t="shared" si="52"/>
        <v>0</v>
      </c>
      <c r="P137" s="337">
        <f t="shared" si="47"/>
        <v>0</v>
      </c>
    </row>
    <row r="138" spans="1:16" ht="17.25" customHeight="1" outlineLevel="2">
      <c r="A138" s="520" t="s">
        <v>701</v>
      </c>
      <c r="B138" s="265" t="s">
        <v>158</v>
      </c>
      <c r="C138" s="266" t="s">
        <v>6</v>
      </c>
      <c r="D138" s="262" t="str">
        <f t="shared" si="50"/>
        <v>Cr. Rt. 0015 (Ivirgarzama)</v>
      </c>
      <c r="E138" s="262" t="s">
        <v>174</v>
      </c>
      <c r="F138" s="254">
        <f t="shared" si="53"/>
        <v>691.12815795999995</v>
      </c>
      <c r="G138" s="254">
        <v>721.74815795999996</v>
      </c>
      <c r="H138" s="291">
        <f t="shared" si="49"/>
        <v>30.620000000000005</v>
      </c>
      <c r="I138" s="352" t="s">
        <v>451</v>
      </c>
      <c r="J138" s="346">
        <f t="shared" si="44"/>
        <v>30.620000000000005</v>
      </c>
      <c r="K138" s="346">
        <f t="shared" si="51"/>
        <v>0</v>
      </c>
      <c r="L138" s="346">
        <f t="shared" si="45"/>
        <v>0</v>
      </c>
      <c r="M138" s="346">
        <f t="shared" si="42"/>
        <v>0</v>
      </c>
      <c r="N138" s="337">
        <f t="shared" si="46"/>
        <v>0</v>
      </c>
      <c r="O138" s="337">
        <f t="shared" si="52"/>
        <v>0</v>
      </c>
      <c r="P138" s="337">
        <f t="shared" si="47"/>
        <v>0</v>
      </c>
    </row>
    <row r="139" spans="1:16" ht="17.25" customHeight="1" outlineLevel="2">
      <c r="A139" s="520" t="s">
        <v>701</v>
      </c>
      <c r="B139" s="265" t="s">
        <v>158</v>
      </c>
      <c r="C139" s="266" t="s">
        <v>8</v>
      </c>
      <c r="D139" s="262" t="str">
        <f t="shared" si="50"/>
        <v>Puente Lagrimas (Fin)</v>
      </c>
      <c r="E139" s="262" t="s">
        <v>271</v>
      </c>
      <c r="F139" s="254">
        <f t="shared" si="53"/>
        <v>721.74815795999996</v>
      </c>
      <c r="G139" s="254">
        <v>755.56815796000001</v>
      </c>
      <c r="H139" s="291">
        <f t="shared" si="49"/>
        <v>33.82000000000005</v>
      </c>
      <c r="I139" s="352" t="s">
        <v>451</v>
      </c>
      <c r="J139" s="346">
        <f t="shared" si="44"/>
        <v>33.82000000000005</v>
      </c>
      <c r="K139" s="346">
        <f t="shared" si="51"/>
        <v>0</v>
      </c>
      <c r="L139" s="346">
        <f t="shared" si="45"/>
        <v>0</v>
      </c>
      <c r="M139" s="346">
        <f t="shared" si="42"/>
        <v>0</v>
      </c>
      <c r="N139" s="337">
        <f t="shared" si="46"/>
        <v>0</v>
      </c>
      <c r="O139" s="337">
        <f t="shared" si="52"/>
        <v>0</v>
      </c>
      <c r="P139" s="337">
        <f t="shared" si="47"/>
        <v>0</v>
      </c>
    </row>
    <row r="140" spans="1:16" ht="17.25" customHeight="1" outlineLevel="2">
      <c r="A140" s="520" t="s">
        <v>701</v>
      </c>
      <c r="B140" s="265" t="s">
        <v>158</v>
      </c>
      <c r="C140" s="266" t="s">
        <v>9</v>
      </c>
      <c r="D140" s="262" t="s">
        <v>271</v>
      </c>
      <c r="E140" s="262" t="s">
        <v>175</v>
      </c>
      <c r="F140" s="254">
        <v>755.56899999999996</v>
      </c>
      <c r="G140" s="254">
        <f t="shared" ref="G140:G146" si="54">+F140+H140</f>
        <v>784.3958586</v>
      </c>
      <c r="H140" s="291">
        <v>28.826858599999998</v>
      </c>
      <c r="I140" s="352" t="s">
        <v>450</v>
      </c>
      <c r="J140" s="346">
        <f t="shared" si="44"/>
        <v>28.826858599999998</v>
      </c>
      <c r="K140" s="346">
        <f t="shared" si="51"/>
        <v>0</v>
      </c>
      <c r="L140" s="346">
        <f t="shared" si="45"/>
        <v>0</v>
      </c>
      <c r="M140" s="346">
        <f t="shared" si="42"/>
        <v>0</v>
      </c>
      <c r="N140" s="337">
        <f t="shared" si="46"/>
        <v>0</v>
      </c>
      <c r="O140" s="337">
        <f t="shared" si="52"/>
        <v>0</v>
      </c>
      <c r="P140" s="337">
        <f t="shared" si="47"/>
        <v>0</v>
      </c>
    </row>
    <row r="141" spans="1:16" ht="17.25" customHeight="1" outlineLevel="2">
      <c r="A141" s="520" t="s">
        <v>701</v>
      </c>
      <c r="B141" s="265" t="s">
        <v>158</v>
      </c>
      <c r="C141" s="266" t="s">
        <v>11</v>
      </c>
      <c r="D141" s="262" t="s">
        <v>175</v>
      </c>
      <c r="E141" s="262" t="s">
        <v>272</v>
      </c>
      <c r="F141" s="254">
        <v>784.39599999999996</v>
      </c>
      <c r="G141" s="254">
        <f t="shared" si="54"/>
        <v>813.51033414999995</v>
      </c>
      <c r="H141" s="291">
        <v>29.114334150000001</v>
      </c>
      <c r="I141" s="352" t="s">
        <v>450</v>
      </c>
      <c r="J141" s="346">
        <f t="shared" si="44"/>
        <v>29.114334150000001</v>
      </c>
      <c r="K141" s="346">
        <f t="shared" si="51"/>
        <v>0</v>
      </c>
      <c r="L141" s="346">
        <f t="shared" si="45"/>
        <v>0</v>
      </c>
      <c r="M141" s="346">
        <f t="shared" si="42"/>
        <v>0</v>
      </c>
      <c r="N141" s="337">
        <f t="shared" si="46"/>
        <v>0</v>
      </c>
      <c r="O141" s="337">
        <f t="shared" si="52"/>
        <v>0</v>
      </c>
      <c r="P141" s="337">
        <f t="shared" si="47"/>
        <v>0</v>
      </c>
    </row>
    <row r="142" spans="1:16" ht="17.25" customHeight="1" outlineLevel="2">
      <c r="A142" s="520" t="s">
        <v>701</v>
      </c>
      <c r="B142" s="265" t="s">
        <v>158</v>
      </c>
      <c r="C142" s="266" t="s">
        <v>13</v>
      </c>
      <c r="D142" s="262" t="s">
        <v>272</v>
      </c>
      <c r="E142" s="262" t="s">
        <v>176</v>
      </c>
      <c r="F142" s="254">
        <v>813.51</v>
      </c>
      <c r="G142" s="254">
        <f t="shared" si="54"/>
        <v>835.40770654999994</v>
      </c>
      <c r="H142" s="291">
        <v>21.897706550000002</v>
      </c>
      <c r="I142" s="352" t="s">
        <v>450</v>
      </c>
      <c r="J142" s="346">
        <f t="shared" si="44"/>
        <v>21.897706550000002</v>
      </c>
      <c r="K142" s="346">
        <f t="shared" si="51"/>
        <v>0</v>
      </c>
      <c r="L142" s="346">
        <f t="shared" si="45"/>
        <v>0</v>
      </c>
      <c r="M142" s="346">
        <f t="shared" si="42"/>
        <v>0</v>
      </c>
      <c r="N142" s="337">
        <f t="shared" si="46"/>
        <v>0</v>
      </c>
      <c r="O142" s="337">
        <f t="shared" si="52"/>
        <v>0</v>
      </c>
      <c r="P142" s="337">
        <f t="shared" si="47"/>
        <v>0</v>
      </c>
    </row>
    <row r="143" spans="1:16" ht="17.25" customHeight="1" outlineLevel="2">
      <c r="A143" s="520" t="s">
        <v>701</v>
      </c>
      <c r="B143" s="265" t="s">
        <v>158</v>
      </c>
      <c r="C143" s="266" t="s">
        <v>14</v>
      </c>
      <c r="D143" s="262" t="s">
        <v>176</v>
      </c>
      <c r="E143" s="262" t="s">
        <v>177</v>
      </c>
      <c r="F143" s="254">
        <v>835.40800000000002</v>
      </c>
      <c r="G143" s="254">
        <f t="shared" si="54"/>
        <v>866.04892845000006</v>
      </c>
      <c r="H143" s="291">
        <v>30.640928450000001</v>
      </c>
      <c r="I143" s="352" t="s">
        <v>450</v>
      </c>
      <c r="J143" s="346">
        <f t="shared" si="44"/>
        <v>30.640928450000001</v>
      </c>
      <c r="K143" s="346">
        <f t="shared" si="51"/>
        <v>0</v>
      </c>
      <c r="L143" s="346">
        <f t="shared" si="45"/>
        <v>0</v>
      </c>
      <c r="M143" s="346">
        <f t="shared" ref="M143:M178" si="55">IF(A143="URB",H143,0)</f>
        <v>0</v>
      </c>
      <c r="N143" s="337">
        <f t="shared" si="46"/>
        <v>0</v>
      </c>
      <c r="O143" s="337">
        <f t="shared" si="52"/>
        <v>0</v>
      </c>
      <c r="P143" s="337">
        <f t="shared" si="47"/>
        <v>0</v>
      </c>
    </row>
    <row r="144" spans="1:16" ht="17.25" customHeight="1" outlineLevel="2">
      <c r="A144" s="520" t="s">
        <v>701</v>
      </c>
      <c r="B144" s="265" t="s">
        <v>158</v>
      </c>
      <c r="C144" s="266" t="s">
        <v>16</v>
      </c>
      <c r="D144" s="262" t="s">
        <v>177</v>
      </c>
      <c r="E144" s="262" t="s">
        <v>273</v>
      </c>
      <c r="F144" s="254">
        <v>866.04899999999998</v>
      </c>
      <c r="G144" s="254">
        <f t="shared" si="54"/>
        <v>883.59492149999994</v>
      </c>
      <c r="H144" s="291">
        <v>17.545921499999999</v>
      </c>
      <c r="I144" s="352" t="s">
        <v>450</v>
      </c>
      <c r="J144" s="346">
        <f t="shared" si="44"/>
        <v>17.545921499999999</v>
      </c>
      <c r="K144" s="346">
        <f t="shared" si="51"/>
        <v>0</v>
      </c>
      <c r="L144" s="346">
        <f t="shared" si="45"/>
        <v>0</v>
      </c>
      <c r="M144" s="346">
        <f t="shared" si="55"/>
        <v>0</v>
      </c>
      <c r="N144" s="337">
        <f t="shared" si="46"/>
        <v>0</v>
      </c>
      <c r="O144" s="337">
        <f t="shared" si="52"/>
        <v>0</v>
      </c>
      <c r="P144" s="337">
        <f t="shared" si="47"/>
        <v>0</v>
      </c>
    </row>
    <row r="145" spans="1:16" ht="17.25" customHeight="1" outlineLevel="2">
      <c r="A145" s="520" t="s">
        <v>701</v>
      </c>
      <c r="B145" s="265" t="s">
        <v>158</v>
      </c>
      <c r="C145" s="266" t="s">
        <v>19</v>
      </c>
      <c r="D145" s="262" t="s">
        <v>273</v>
      </c>
      <c r="E145" s="262" t="s">
        <v>178</v>
      </c>
      <c r="F145" s="254">
        <v>883.59500000000003</v>
      </c>
      <c r="G145" s="254">
        <f t="shared" si="54"/>
        <v>910.74657005000006</v>
      </c>
      <c r="H145" s="291">
        <v>27.15157005</v>
      </c>
      <c r="I145" s="352" t="s">
        <v>450</v>
      </c>
      <c r="J145" s="346">
        <f t="shared" si="44"/>
        <v>27.15157005</v>
      </c>
      <c r="K145" s="346">
        <f t="shared" si="51"/>
        <v>0</v>
      </c>
      <c r="L145" s="346">
        <f t="shared" si="45"/>
        <v>0</v>
      </c>
      <c r="M145" s="346">
        <f t="shared" si="55"/>
        <v>0</v>
      </c>
      <c r="N145" s="337">
        <f t="shared" si="46"/>
        <v>0</v>
      </c>
      <c r="O145" s="337">
        <f t="shared" si="52"/>
        <v>0</v>
      </c>
      <c r="P145" s="337">
        <f t="shared" si="47"/>
        <v>0</v>
      </c>
    </row>
    <row r="146" spans="1:16" ht="17.25" customHeight="1" outlineLevel="2">
      <c r="A146" s="520" t="s">
        <v>701</v>
      </c>
      <c r="B146" s="265" t="s">
        <v>158</v>
      </c>
      <c r="C146" s="266" t="s">
        <v>21</v>
      </c>
      <c r="D146" s="262" t="s">
        <v>178</v>
      </c>
      <c r="E146" s="262" t="s">
        <v>179</v>
      </c>
      <c r="F146" s="254">
        <v>910.74699999999996</v>
      </c>
      <c r="G146" s="254">
        <f t="shared" si="54"/>
        <v>936.7387549</v>
      </c>
      <c r="H146" s="291">
        <v>25.9917549</v>
      </c>
      <c r="I146" s="352" t="s">
        <v>450</v>
      </c>
      <c r="J146" s="346">
        <f t="shared" si="44"/>
        <v>25.9917549</v>
      </c>
      <c r="K146" s="346">
        <f t="shared" si="51"/>
        <v>0</v>
      </c>
      <c r="L146" s="346">
        <f t="shared" si="45"/>
        <v>0</v>
      </c>
      <c r="M146" s="346">
        <f t="shared" si="55"/>
        <v>0</v>
      </c>
      <c r="N146" s="337">
        <f t="shared" si="46"/>
        <v>0</v>
      </c>
      <c r="O146" s="337">
        <f t="shared" si="52"/>
        <v>0</v>
      </c>
      <c r="P146" s="337">
        <f t="shared" si="47"/>
        <v>0</v>
      </c>
    </row>
    <row r="147" spans="1:16" ht="17.25" customHeight="1" outlineLevel="2">
      <c r="A147" s="520" t="s">
        <v>701</v>
      </c>
      <c r="B147" s="265" t="s">
        <v>158</v>
      </c>
      <c r="C147" s="266" t="s">
        <v>180</v>
      </c>
      <c r="D147" s="262" t="s">
        <v>179</v>
      </c>
      <c r="E147" s="262" t="s">
        <v>181</v>
      </c>
      <c r="F147" s="254">
        <v>936.73900000000003</v>
      </c>
      <c r="G147" s="254">
        <v>940.85299999999995</v>
      </c>
      <c r="H147" s="291">
        <v>4.1139999999999999</v>
      </c>
      <c r="I147" s="352" t="s">
        <v>450</v>
      </c>
      <c r="J147" s="346">
        <f t="shared" si="44"/>
        <v>4.1139999999999999</v>
      </c>
      <c r="K147" s="346">
        <f t="shared" si="51"/>
        <v>0</v>
      </c>
      <c r="L147" s="346">
        <f t="shared" si="45"/>
        <v>0</v>
      </c>
      <c r="M147" s="346">
        <f t="shared" si="55"/>
        <v>0</v>
      </c>
      <c r="N147" s="337">
        <f t="shared" si="46"/>
        <v>0</v>
      </c>
      <c r="O147" s="337">
        <f t="shared" si="52"/>
        <v>0</v>
      </c>
      <c r="P147" s="337">
        <f t="shared" si="47"/>
        <v>0</v>
      </c>
    </row>
    <row r="148" spans="1:16" ht="17.25" customHeight="1" outlineLevel="2">
      <c r="A148" s="520" t="s">
        <v>1397</v>
      </c>
      <c r="B148" s="265" t="s">
        <v>158</v>
      </c>
      <c r="C148" s="266" t="s">
        <v>23</v>
      </c>
      <c r="D148" s="262" t="s">
        <v>181</v>
      </c>
      <c r="E148" s="262" t="s">
        <v>182</v>
      </c>
      <c r="F148" s="254">
        <v>940.85299999999995</v>
      </c>
      <c r="G148" s="254">
        <f t="shared" ref="G148:G178" si="56">+F148+H148</f>
        <v>944.73899999999992</v>
      </c>
      <c r="H148" s="291">
        <v>3.8860000000000001</v>
      </c>
      <c r="I148" s="352" t="s">
        <v>450</v>
      </c>
      <c r="J148" s="346">
        <f t="shared" si="44"/>
        <v>0</v>
      </c>
      <c r="K148" s="346">
        <f t="shared" si="51"/>
        <v>0</v>
      </c>
      <c r="L148" s="346">
        <f t="shared" si="45"/>
        <v>0</v>
      </c>
      <c r="M148" s="346">
        <f t="shared" si="55"/>
        <v>3.8860000000000001</v>
      </c>
      <c r="N148" s="337">
        <f t="shared" si="46"/>
        <v>0</v>
      </c>
      <c r="O148" s="337">
        <f t="shared" si="52"/>
        <v>0</v>
      </c>
      <c r="P148" s="337">
        <f t="shared" si="47"/>
        <v>0</v>
      </c>
    </row>
    <row r="149" spans="1:16" ht="17.25" customHeight="1" outlineLevel="2">
      <c r="A149" s="520" t="s">
        <v>701</v>
      </c>
      <c r="B149" s="265" t="s">
        <v>158</v>
      </c>
      <c r="C149" s="266" t="s">
        <v>25</v>
      </c>
      <c r="D149" s="262" t="s">
        <v>183</v>
      </c>
      <c r="E149" s="262" t="s">
        <v>184</v>
      </c>
      <c r="F149" s="254">
        <v>944.73900000000003</v>
      </c>
      <c r="G149" s="254">
        <f t="shared" si="56"/>
        <v>959.3308624</v>
      </c>
      <c r="H149" s="291">
        <v>14.591862400000002</v>
      </c>
      <c r="I149" s="352" t="s">
        <v>450</v>
      </c>
      <c r="J149" s="346">
        <f t="shared" si="44"/>
        <v>14.591862400000002</v>
      </c>
      <c r="K149" s="346">
        <f t="shared" si="51"/>
        <v>0</v>
      </c>
      <c r="L149" s="346">
        <f t="shared" si="45"/>
        <v>0</v>
      </c>
      <c r="M149" s="346">
        <f t="shared" si="55"/>
        <v>0</v>
      </c>
      <c r="N149" s="337">
        <f t="shared" si="46"/>
        <v>0</v>
      </c>
      <c r="O149" s="337">
        <f t="shared" si="52"/>
        <v>0</v>
      </c>
      <c r="P149" s="337">
        <f t="shared" si="47"/>
        <v>0</v>
      </c>
    </row>
    <row r="150" spans="1:16" ht="17.25" customHeight="1" outlineLevel="2">
      <c r="A150" s="520" t="s">
        <v>701</v>
      </c>
      <c r="B150" s="265" t="s">
        <v>158</v>
      </c>
      <c r="C150" s="266" t="s">
        <v>26</v>
      </c>
      <c r="D150" s="262" t="s">
        <v>184</v>
      </c>
      <c r="E150" s="262" t="s">
        <v>274</v>
      </c>
      <c r="F150" s="254">
        <v>959.33100000000002</v>
      </c>
      <c r="G150" s="254">
        <f t="shared" si="56"/>
        <v>988.05872910000005</v>
      </c>
      <c r="H150" s="291">
        <v>28.727729100000001</v>
      </c>
      <c r="I150" s="352" t="s">
        <v>450</v>
      </c>
      <c r="J150" s="346">
        <f t="shared" si="44"/>
        <v>28.727729100000001</v>
      </c>
      <c r="K150" s="346">
        <f t="shared" si="51"/>
        <v>0</v>
      </c>
      <c r="L150" s="346">
        <f t="shared" si="45"/>
        <v>0</v>
      </c>
      <c r="M150" s="346">
        <f t="shared" si="55"/>
        <v>0</v>
      </c>
      <c r="N150" s="337">
        <f t="shared" si="46"/>
        <v>0</v>
      </c>
      <c r="O150" s="337">
        <f t="shared" si="52"/>
        <v>0</v>
      </c>
      <c r="P150" s="337">
        <f t="shared" si="47"/>
        <v>0</v>
      </c>
    </row>
    <row r="151" spans="1:16" ht="17.25" customHeight="1" outlineLevel="2">
      <c r="A151" s="520" t="s">
        <v>701</v>
      </c>
      <c r="B151" s="265" t="s">
        <v>158</v>
      </c>
      <c r="C151" s="266" t="s">
        <v>28</v>
      </c>
      <c r="D151" s="262" t="s">
        <v>274</v>
      </c>
      <c r="E151" s="262" t="s">
        <v>185</v>
      </c>
      <c r="F151" s="254">
        <v>988.05899999999997</v>
      </c>
      <c r="G151" s="254">
        <f t="shared" si="56"/>
        <v>1002.526950525</v>
      </c>
      <c r="H151" s="291">
        <v>14.467950525000001</v>
      </c>
      <c r="I151" s="352" t="s">
        <v>450</v>
      </c>
      <c r="J151" s="346">
        <f t="shared" si="44"/>
        <v>14.467950525000001</v>
      </c>
      <c r="K151" s="346">
        <f t="shared" si="51"/>
        <v>0</v>
      </c>
      <c r="L151" s="346">
        <f t="shared" si="45"/>
        <v>0</v>
      </c>
      <c r="M151" s="346">
        <f t="shared" si="55"/>
        <v>0</v>
      </c>
      <c r="N151" s="337">
        <f t="shared" si="46"/>
        <v>0</v>
      </c>
      <c r="O151" s="337">
        <f t="shared" si="52"/>
        <v>0</v>
      </c>
      <c r="P151" s="337">
        <f t="shared" si="47"/>
        <v>0</v>
      </c>
    </row>
    <row r="152" spans="1:16" ht="17.25" customHeight="1" outlineLevel="2">
      <c r="A152" s="520" t="s">
        <v>18</v>
      </c>
      <c r="B152" s="265" t="s">
        <v>158</v>
      </c>
      <c r="C152" s="266" t="s">
        <v>30</v>
      </c>
      <c r="D152" s="262" t="s">
        <v>185</v>
      </c>
      <c r="E152" s="262" t="s">
        <v>186</v>
      </c>
      <c r="F152" s="254">
        <v>1002.527</v>
      </c>
      <c r="G152" s="254">
        <f t="shared" si="56"/>
        <v>1027.527</v>
      </c>
      <c r="H152" s="291">
        <v>25</v>
      </c>
      <c r="I152" s="352" t="s">
        <v>450</v>
      </c>
      <c r="J152" s="346">
        <f t="shared" si="44"/>
        <v>0</v>
      </c>
      <c r="K152" s="346">
        <f t="shared" si="51"/>
        <v>0</v>
      </c>
      <c r="L152" s="346">
        <f t="shared" si="45"/>
        <v>0</v>
      </c>
      <c r="M152" s="346">
        <f t="shared" si="55"/>
        <v>0</v>
      </c>
      <c r="N152" s="337">
        <f t="shared" si="46"/>
        <v>25</v>
      </c>
      <c r="O152" s="337">
        <f t="shared" si="52"/>
        <v>0</v>
      </c>
      <c r="P152" s="337">
        <f t="shared" si="47"/>
        <v>0</v>
      </c>
    </row>
    <row r="153" spans="1:16" ht="17.25" customHeight="1" outlineLevel="2">
      <c r="A153" s="520" t="s">
        <v>18</v>
      </c>
      <c r="B153" s="265" t="s">
        <v>158</v>
      </c>
      <c r="C153" s="266" t="s">
        <v>31</v>
      </c>
      <c r="D153" s="262" t="s">
        <v>186</v>
      </c>
      <c r="E153" s="262" t="s">
        <v>187</v>
      </c>
      <c r="F153" s="254">
        <v>1027.527</v>
      </c>
      <c r="G153" s="254">
        <f t="shared" si="56"/>
        <v>1057.527</v>
      </c>
      <c r="H153" s="291">
        <v>30</v>
      </c>
      <c r="I153" s="352" t="s">
        <v>450</v>
      </c>
      <c r="J153" s="346">
        <f t="shared" si="44"/>
        <v>0</v>
      </c>
      <c r="K153" s="346">
        <f t="shared" si="51"/>
        <v>0</v>
      </c>
      <c r="L153" s="346">
        <f t="shared" si="45"/>
        <v>0</v>
      </c>
      <c r="M153" s="346">
        <f t="shared" si="55"/>
        <v>0</v>
      </c>
      <c r="N153" s="337">
        <f t="shared" si="46"/>
        <v>30</v>
      </c>
      <c r="O153" s="337">
        <f t="shared" si="52"/>
        <v>0</v>
      </c>
      <c r="P153" s="337">
        <f t="shared" si="47"/>
        <v>0</v>
      </c>
    </row>
    <row r="154" spans="1:16" ht="17.25" customHeight="1" outlineLevel="2">
      <c r="A154" s="520" t="s">
        <v>18</v>
      </c>
      <c r="B154" s="265" t="s">
        <v>158</v>
      </c>
      <c r="C154" s="266" t="s">
        <v>32</v>
      </c>
      <c r="D154" s="262" t="s">
        <v>187</v>
      </c>
      <c r="E154" s="262" t="s">
        <v>188</v>
      </c>
      <c r="F154" s="254">
        <v>1057.527</v>
      </c>
      <c r="G154" s="254">
        <f t="shared" si="56"/>
        <v>1080.527</v>
      </c>
      <c r="H154" s="291">
        <v>23</v>
      </c>
      <c r="I154" s="352" t="s">
        <v>450</v>
      </c>
      <c r="J154" s="346">
        <f t="shared" si="44"/>
        <v>0</v>
      </c>
      <c r="K154" s="346">
        <f t="shared" si="51"/>
        <v>0</v>
      </c>
      <c r="L154" s="346">
        <f t="shared" si="45"/>
        <v>0</v>
      </c>
      <c r="M154" s="346">
        <f t="shared" si="55"/>
        <v>0</v>
      </c>
      <c r="N154" s="337">
        <f t="shared" si="46"/>
        <v>23</v>
      </c>
      <c r="O154" s="337">
        <f t="shared" si="52"/>
        <v>0</v>
      </c>
      <c r="P154" s="337">
        <f t="shared" si="47"/>
        <v>0</v>
      </c>
    </row>
    <row r="155" spans="1:16" ht="17.25" customHeight="1" outlineLevel="2">
      <c r="A155" s="520" t="s">
        <v>18</v>
      </c>
      <c r="B155" s="265" t="s">
        <v>158</v>
      </c>
      <c r="C155" s="266" t="s">
        <v>34</v>
      </c>
      <c r="D155" s="262" t="s">
        <v>188</v>
      </c>
      <c r="E155" s="262" t="s">
        <v>189</v>
      </c>
      <c r="F155" s="254">
        <v>1080.527</v>
      </c>
      <c r="G155" s="254">
        <f t="shared" si="56"/>
        <v>1110.527</v>
      </c>
      <c r="H155" s="291">
        <v>30</v>
      </c>
      <c r="I155" s="352" t="s">
        <v>450</v>
      </c>
      <c r="J155" s="346">
        <f t="shared" si="44"/>
        <v>0</v>
      </c>
      <c r="K155" s="346">
        <f t="shared" si="51"/>
        <v>0</v>
      </c>
      <c r="L155" s="346">
        <f t="shared" si="45"/>
        <v>0</v>
      </c>
      <c r="M155" s="346">
        <f t="shared" si="55"/>
        <v>0</v>
      </c>
      <c r="N155" s="337">
        <f t="shared" si="46"/>
        <v>30</v>
      </c>
      <c r="O155" s="337">
        <f t="shared" si="52"/>
        <v>0</v>
      </c>
      <c r="P155" s="337">
        <f t="shared" si="47"/>
        <v>0</v>
      </c>
    </row>
    <row r="156" spans="1:16" ht="17.25" customHeight="1" outlineLevel="2">
      <c r="A156" s="520" t="s">
        <v>18</v>
      </c>
      <c r="B156" s="265" t="s">
        <v>158</v>
      </c>
      <c r="C156" s="266" t="s">
        <v>36</v>
      </c>
      <c r="D156" s="262" t="s">
        <v>189</v>
      </c>
      <c r="E156" s="262" t="s">
        <v>190</v>
      </c>
      <c r="F156" s="254">
        <v>1110.527</v>
      </c>
      <c r="G156" s="254">
        <f t="shared" si="56"/>
        <v>1127.527</v>
      </c>
      <c r="H156" s="291">
        <v>17</v>
      </c>
      <c r="I156" s="352" t="s">
        <v>450</v>
      </c>
      <c r="J156" s="346">
        <f t="shared" si="44"/>
        <v>0</v>
      </c>
      <c r="K156" s="346">
        <f t="shared" si="51"/>
        <v>0</v>
      </c>
      <c r="L156" s="346">
        <f t="shared" si="45"/>
        <v>0</v>
      </c>
      <c r="M156" s="346">
        <f t="shared" si="55"/>
        <v>0</v>
      </c>
      <c r="N156" s="337">
        <f t="shared" si="46"/>
        <v>17</v>
      </c>
      <c r="O156" s="337">
        <f t="shared" si="52"/>
        <v>0</v>
      </c>
      <c r="P156" s="337">
        <f t="shared" si="47"/>
        <v>0</v>
      </c>
    </row>
    <row r="157" spans="1:16" ht="17.25" customHeight="1" outlineLevel="2">
      <c r="A157" s="520" t="s">
        <v>18</v>
      </c>
      <c r="B157" s="265" t="s">
        <v>158</v>
      </c>
      <c r="C157" s="266" t="s">
        <v>38</v>
      </c>
      <c r="D157" s="262" t="s">
        <v>190</v>
      </c>
      <c r="E157" s="262" t="s">
        <v>191</v>
      </c>
      <c r="F157" s="254">
        <v>1127.527</v>
      </c>
      <c r="G157" s="254">
        <f t="shared" si="56"/>
        <v>1174.527</v>
      </c>
      <c r="H157" s="291">
        <v>47</v>
      </c>
      <c r="I157" s="352" t="s">
        <v>450</v>
      </c>
      <c r="J157" s="346">
        <f t="shared" si="44"/>
        <v>0</v>
      </c>
      <c r="K157" s="346">
        <f t="shared" si="51"/>
        <v>0</v>
      </c>
      <c r="L157" s="346">
        <f t="shared" si="45"/>
        <v>0</v>
      </c>
      <c r="M157" s="346">
        <f t="shared" si="55"/>
        <v>0</v>
      </c>
      <c r="N157" s="337">
        <f t="shared" si="46"/>
        <v>47</v>
      </c>
      <c r="O157" s="337">
        <f t="shared" si="52"/>
        <v>0</v>
      </c>
      <c r="P157" s="337">
        <f t="shared" si="47"/>
        <v>0</v>
      </c>
    </row>
    <row r="158" spans="1:16" ht="17.25" customHeight="1" outlineLevel="2">
      <c r="A158" s="520" t="s">
        <v>18</v>
      </c>
      <c r="B158" s="265" t="s">
        <v>158</v>
      </c>
      <c r="C158" s="266" t="s">
        <v>40</v>
      </c>
      <c r="D158" s="262" t="s">
        <v>191</v>
      </c>
      <c r="E158" s="262" t="s">
        <v>192</v>
      </c>
      <c r="F158" s="254">
        <v>1174.527</v>
      </c>
      <c r="G158" s="254">
        <f t="shared" si="56"/>
        <v>1191.527</v>
      </c>
      <c r="H158" s="291">
        <v>17</v>
      </c>
      <c r="I158" s="352" t="s">
        <v>450</v>
      </c>
      <c r="J158" s="346">
        <f t="shared" si="44"/>
        <v>0</v>
      </c>
      <c r="K158" s="346">
        <f t="shared" si="51"/>
        <v>0</v>
      </c>
      <c r="L158" s="346">
        <f t="shared" si="45"/>
        <v>0</v>
      </c>
      <c r="M158" s="346">
        <f t="shared" si="55"/>
        <v>0</v>
      </c>
      <c r="N158" s="337">
        <f t="shared" si="46"/>
        <v>17</v>
      </c>
      <c r="O158" s="337">
        <f t="shared" si="52"/>
        <v>0</v>
      </c>
      <c r="P158" s="337">
        <f t="shared" si="47"/>
        <v>0</v>
      </c>
    </row>
    <row r="159" spans="1:16" ht="17.25" customHeight="1" outlineLevel="2">
      <c r="A159" s="520" t="s">
        <v>18</v>
      </c>
      <c r="B159" s="265" t="s">
        <v>158</v>
      </c>
      <c r="C159" s="266" t="s">
        <v>42</v>
      </c>
      <c r="D159" s="262" t="s">
        <v>192</v>
      </c>
      <c r="E159" s="262" t="s">
        <v>193</v>
      </c>
      <c r="F159" s="254">
        <v>1191.527</v>
      </c>
      <c r="G159" s="254">
        <f t="shared" si="56"/>
        <v>1218.527</v>
      </c>
      <c r="H159" s="291">
        <v>27</v>
      </c>
      <c r="I159" s="352" t="s">
        <v>450</v>
      </c>
      <c r="J159" s="346">
        <f t="shared" si="44"/>
        <v>0</v>
      </c>
      <c r="K159" s="346">
        <f t="shared" si="51"/>
        <v>0</v>
      </c>
      <c r="L159" s="346">
        <f t="shared" si="45"/>
        <v>0</v>
      </c>
      <c r="M159" s="346">
        <f t="shared" si="55"/>
        <v>0</v>
      </c>
      <c r="N159" s="337">
        <f t="shared" si="46"/>
        <v>27</v>
      </c>
      <c r="O159" s="337">
        <f t="shared" si="52"/>
        <v>0</v>
      </c>
      <c r="P159" s="337">
        <f t="shared" si="47"/>
        <v>0</v>
      </c>
    </row>
    <row r="160" spans="1:16" ht="17.25" customHeight="1" outlineLevel="2">
      <c r="A160" s="520" t="s">
        <v>701</v>
      </c>
      <c r="B160" s="265" t="s">
        <v>158</v>
      </c>
      <c r="C160" s="266" t="s">
        <v>44</v>
      </c>
      <c r="D160" s="262" t="s">
        <v>193</v>
      </c>
      <c r="E160" s="262" t="s">
        <v>194</v>
      </c>
      <c r="F160" s="254">
        <v>1218.527</v>
      </c>
      <c r="G160" s="254">
        <f t="shared" si="56"/>
        <v>1260.527</v>
      </c>
      <c r="H160" s="291">
        <v>42</v>
      </c>
      <c r="I160" s="352" t="s">
        <v>450</v>
      </c>
      <c r="J160" s="346">
        <f t="shared" si="44"/>
        <v>42</v>
      </c>
      <c r="K160" s="346">
        <f t="shared" si="51"/>
        <v>0</v>
      </c>
      <c r="L160" s="346">
        <f t="shared" si="45"/>
        <v>0</v>
      </c>
      <c r="M160" s="346">
        <f t="shared" si="55"/>
        <v>0</v>
      </c>
      <c r="N160" s="337">
        <f t="shared" si="46"/>
        <v>0</v>
      </c>
      <c r="O160" s="337">
        <f t="shared" si="52"/>
        <v>0</v>
      </c>
      <c r="P160" s="337">
        <f t="shared" si="47"/>
        <v>0</v>
      </c>
    </row>
    <row r="161" spans="1:16" ht="17.25" customHeight="1" outlineLevel="2">
      <c r="A161" s="520" t="s">
        <v>701</v>
      </c>
      <c r="B161" s="265" t="s">
        <v>158</v>
      </c>
      <c r="C161" s="266" t="s">
        <v>45</v>
      </c>
      <c r="D161" s="262" t="s">
        <v>194</v>
      </c>
      <c r="E161" s="262" t="s">
        <v>195</v>
      </c>
      <c r="F161" s="254">
        <v>1260.527</v>
      </c>
      <c r="G161" s="254">
        <f t="shared" si="56"/>
        <v>1311.527</v>
      </c>
      <c r="H161" s="291">
        <v>51</v>
      </c>
      <c r="I161" s="352" t="s">
        <v>450</v>
      </c>
      <c r="J161" s="346">
        <f t="shared" si="44"/>
        <v>51</v>
      </c>
      <c r="K161" s="346">
        <f t="shared" si="51"/>
        <v>0</v>
      </c>
      <c r="L161" s="346">
        <f t="shared" si="45"/>
        <v>0</v>
      </c>
      <c r="M161" s="346">
        <f t="shared" si="55"/>
        <v>0</v>
      </c>
      <c r="N161" s="337">
        <f t="shared" si="46"/>
        <v>0</v>
      </c>
      <c r="O161" s="337">
        <f t="shared" si="52"/>
        <v>0</v>
      </c>
      <c r="P161" s="337">
        <f t="shared" si="47"/>
        <v>0</v>
      </c>
    </row>
    <row r="162" spans="1:16" ht="17.25" customHeight="1" outlineLevel="2">
      <c r="A162" s="520" t="s">
        <v>701</v>
      </c>
      <c r="B162" s="265" t="s">
        <v>158</v>
      </c>
      <c r="C162" s="266" t="s">
        <v>47</v>
      </c>
      <c r="D162" s="262" t="s">
        <v>195</v>
      </c>
      <c r="E162" s="262" t="s">
        <v>196</v>
      </c>
      <c r="F162" s="254">
        <v>1311.527</v>
      </c>
      <c r="G162" s="254">
        <f t="shared" si="56"/>
        <v>1350.527</v>
      </c>
      <c r="H162" s="291">
        <v>39</v>
      </c>
      <c r="I162" s="352" t="s">
        <v>450</v>
      </c>
      <c r="J162" s="346">
        <f t="shared" si="44"/>
        <v>39</v>
      </c>
      <c r="K162" s="346">
        <f t="shared" si="51"/>
        <v>0</v>
      </c>
      <c r="L162" s="346">
        <f t="shared" si="45"/>
        <v>0</v>
      </c>
      <c r="M162" s="346">
        <f t="shared" si="55"/>
        <v>0</v>
      </c>
      <c r="N162" s="337">
        <f t="shared" si="46"/>
        <v>0</v>
      </c>
      <c r="O162" s="337">
        <f t="shared" si="52"/>
        <v>0</v>
      </c>
      <c r="P162" s="337">
        <f t="shared" si="47"/>
        <v>0</v>
      </c>
    </row>
    <row r="163" spans="1:16" ht="17.25" customHeight="1" outlineLevel="2">
      <c r="A163" s="520" t="s">
        <v>18</v>
      </c>
      <c r="B163" s="265" t="s">
        <v>158</v>
      </c>
      <c r="C163" s="266" t="s">
        <v>49</v>
      </c>
      <c r="D163" s="262" t="s">
        <v>196</v>
      </c>
      <c r="E163" s="262" t="s">
        <v>197</v>
      </c>
      <c r="F163" s="254">
        <v>1350.527</v>
      </c>
      <c r="G163" s="254">
        <f t="shared" si="56"/>
        <v>1380.527</v>
      </c>
      <c r="H163" s="291">
        <v>30</v>
      </c>
      <c r="I163" s="352" t="s">
        <v>450</v>
      </c>
      <c r="J163" s="346">
        <f t="shared" si="44"/>
        <v>0</v>
      </c>
      <c r="K163" s="346">
        <f t="shared" si="51"/>
        <v>0</v>
      </c>
      <c r="L163" s="346">
        <f t="shared" si="45"/>
        <v>0</v>
      </c>
      <c r="M163" s="346">
        <f t="shared" si="55"/>
        <v>0</v>
      </c>
      <c r="N163" s="337">
        <f t="shared" si="46"/>
        <v>30</v>
      </c>
      <c r="O163" s="337">
        <f t="shared" si="52"/>
        <v>0</v>
      </c>
      <c r="P163" s="337">
        <f t="shared" si="47"/>
        <v>0</v>
      </c>
    </row>
    <row r="164" spans="1:16" ht="17.25" customHeight="1" outlineLevel="2">
      <c r="A164" s="520" t="s">
        <v>18</v>
      </c>
      <c r="B164" s="265" t="s">
        <v>158</v>
      </c>
      <c r="C164" s="266" t="s">
        <v>52</v>
      </c>
      <c r="D164" s="262" t="s">
        <v>197</v>
      </c>
      <c r="E164" s="262" t="s">
        <v>198</v>
      </c>
      <c r="F164" s="254">
        <v>1380.527</v>
      </c>
      <c r="G164" s="254">
        <f t="shared" si="56"/>
        <v>1403.527</v>
      </c>
      <c r="H164" s="291">
        <v>23</v>
      </c>
      <c r="I164" s="352" t="s">
        <v>450</v>
      </c>
      <c r="J164" s="346">
        <f t="shared" si="44"/>
        <v>0</v>
      </c>
      <c r="K164" s="346">
        <f t="shared" si="51"/>
        <v>0</v>
      </c>
      <c r="L164" s="346">
        <f t="shared" si="45"/>
        <v>0</v>
      </c>
      <c r="M164" s="346">
        <f t="shared" si="55"/>
        <v>0</v>
      </c>
      <c r="N164" s="337">
        <f t="shared" si="46"/>
        <v>23</v>
      </c>
      <c r="O164" s="337">
        <f t="shared" si="52"/>
        <v>0</v>
      </c>
      <c r="P164" s="337">
        <f t="shared" si="47"/>
        <v>0</v>
      </c>
    </row>
    <row r="165" spans="1:16" ht="17.25" customHeight="1" outlineLevel="2">
      <c r="A165" s="520" t="s">
        <v>18</v>
      </c>
      <c r="B165" s="265" t="s">
        <v>158</v>
      </c>
      <c r="C165" s="266" t="s">
        <v>54</v>
      </c>
      <c r="D165" s="262" t="s">
        <v>198</v>
      </c>
      <c r="E165" s="262" t="s">
        <v>199</v>
      </c>
      <c r="F165" s="254">
        <v>1403.527</v>
      </c>
      <c r="G165" s="254">
        <f t="shared" si="56"/>
        <v>1421.527</v>
      </c>
      <c r="H165" s="291">
        <v>18</v>
      </c>
      <c r="I165" s="352" t="s">
        <v>450</v>
      </c>
      <c r="J165" s="346">
        <f t="shared" si="44"/>
        <v>0</v>
      </c>
      <c r="K165" s="346">
        <f t="shared" si="51"/>
        <v>0</v>
      </c>
      <c r="L165" s="346">
        <f t="shared" si="45"/>
        <v>0</v>
      </c>
      <c r="M165" s="346">
        <f t="shared" si="55"/>
        <v>0</v>
      </c>
      <c r="N165" s="337">
        <f t="shared" si="46"/>
        <v>18</v>
      </c>
      <c r="O165" s="337">
        <f t="shared" si="52"/>
        <v>0</v>
      </c>
      <c r="P165" s="337">
        <f t="shared" si="47"/>
        <v>0</v>
      </c>
    </row>
    <row r="166" spans="1:16" ht="17.25" customHeight="1" outlineLevel="2">
      <c r="A166" s="520" t="s">
        <v>18</v>
      </c>
      <c r="B166" s="265" t="s">
        <v>158</v>
      </c>
      <c r="C166" s="266" t="s">
        <v>56</v>
      </c>
      <c r="D166" s="262" t="s">
        <v>199</v>
      </c>
      <c r="E166" s="262" t="s">
        <v>200</v>
      </c>
      <c r="F166" s="254">
        <v>1421.527</v>
      </c>
      <c r="G166" s="254">
        <f t="shared" si="56"/>
        <v>1443.527</v>
      </c>
      <c r="H166" s="291">
        <v>22</v>
      </c>
      <c r="I166" s="352" t="s">
        <v>450</v>
      </c>
      <c r="J166" s="346">
        <f t="shared" si="44"/>
        <v>0</v>
      </c>
      <c r="K166" s="346">
        <f t="shared" si="51"/>
        <v>0</v>
      </c>
      <c r="L166" s="346">
        <f t="shared" si="45"/>
        <v>0</v>
      </c>
      <c r="M166" s="346">
        <f t="shared" si="55"/>
        <v>0</v>
      </c>
      <c r="N166" s="337">
        <f t="shared" si="46"/>
        <v>22</v>
      </c>
      <c r="O166" s="337">
        <f t="shared" si="52"/>
        <v>0</v>
      </c>
      <c r="P166" s="337">
        <f t="shared" si="47"/>
        <v>0</v>
      </c>
    </row>
    <row r="167" spans="1:16" ht="17.25" customHeight="1" outlineLevel="2">
      <c r="A167" s="520" t="s">
        <v>18</v>
      </c>
      <c r="B167" s="265" t="s">
        <v>158</v>
      </c>
      <c r="C167" s="266" t="s">
        <v>58</v>
      </c>
      <c r="D167" s="262" t="s">
        <v>200</v>
      </c>
      <c r="E167" s="262" t="s">
        <v>205</v>
      </c>
      <c r="F167" s="254">
        <v>1443.527</v>
      </c>
      <c r="G167" s="254">
        <f t="shared" si="56"/>
        <v>1467.527</v>
      </c>
      <c r="H167" s="291">
        <v>24</v>
      </c>
      <c r="I167" s="352" t="s">
        <v>450</v>
      </c>
      <c r="J167" s="346">
        <f t="shared" si="44"/>
        <v>0</v>
      </c>
      <c r="K167" s="346">
        <f t="shared" si="51"/>
        <v>0</v>
      </c>
      <c r="L167" s="346">
        <f t="shared" si="45"/>
        <v>0</v>
      </c>
      <c r="M167" s="346">
        <f t="shared" si="55"/>
        <v>0</v>
      </c>
      <c r="N167" s="337">
        <f t="shared" si="46"/>
        <v>24</v>
      </c>
      <c r="O167" s="337">
        <f t="shared" si="52"/>
        <v>0</v>
      </c>
      <c r="P167" s="337">
        <f t="shared" si="47"/>
        <v>0</v>
      </c>
    </row>
    <row r="168" spans="1:16" ht="17.25" customHeight="1" outlineLevel="2">
      <c r="A168" s="520" t="s">
        <v>18</v>
      </c>
      <c r="B168" s="265" t="s">
        <v>158</v>
      </c>
      <c r="C168" s="266" t="s">
        <v>60</v>
      </c>
      <c r="D168" s="262" t="s">
        <v>205</v>
      </c>
      <c r="E168" s="262" t="s">
        <v>275</v>
      </c>
      <c r="F168" s="254">
        <v>1467.527</v>
      </c>
      <c r="G168" s="254">
        <f t="shared" si="56"/>
        <v>1490.527</v>
      </c>
      <c r="H168" s="291">
        <v>23</v>
      </c>
      <c r="I168" s="352" t="s">
        <v>450</v>
      </c>
      <c r="J168" s="346">
        <f t="shared" si="44"/>
        <v>0</v>
      </c>
      <c r="K168" s="346">
        <f t="shared" si="51"/>
        <v>0</v>
      </c>
      <c r="L168" s="346">
        <f t="shared" si="45"/>
        <v>0</v>
      </c>
      <c r="M168" s="346">
        <f t="shared" si="55"/>
        <v>0</v>
      </c>
      <c r="N168" s="337">
        <f t="shared" si="46"/>
        <v>23</v>
      </c>
      <c r="O168" s="337">
        <f t="shared" si="52"/>
        <v>0</v>
      </c>
      <c r="P168" s="337">
        <f t="shared" si="47"/>
        <v>0</v>
      </c>
    </row>
    <row r="169" spans="1:16" ht="17.25" customHeight="1" outlineLevel="2">
      <c r="A169" s="520" t="s">
        <v>18</v>
      </c>
      <c r="B169" s="265" t="s">
        <v>158</v>
      </c>
      <c r="C169" s="266" t="s">
        <v>62</v>
      </c>
      <c r="D169" s="262" t="s">
        <v>275</v>
      </c>
      <c r="E169" s="262" t="s">
        <v>206</v>
      </c>
      <c r="F169" s="254">
        <v>1490.527</v>
      </c>
      <c r="G169" s="254">
        <f t="shared" si="56"/>
        <v>1520.527</v>
      </c>
      <c r="H169" s="291">
        <v>30</v>
      </c>
      <c r="I169" s="352" t="s">
        <v>450</v>
      </c>
      <c r="J169" s="346">
        <f t="shared" si="44"/>
        <v>0</v>
      </c>
      <c r="K169" s="346">
        <f t="shared" si="51"/>
        <v>0</v>
      </c>
      <c r="L169" s="346">
        <f t="shared" si="45"/>
        <v>0</v>
      </c>
      <c r="M169" s="346">
        <f t="shared" si="55"/>
        <v>0</v>
      </c>
      <c r="N169" s="337">
        <f t="shared" si="46"/>
        <v>30</v>
      </c>
      <c r="O169" s="337">
        <f t="shared" si="52"/>
        <v>0</v>
      </c>
      <c r="P169" s="337">
        <f t="shared" si="47"/>
        <v>0</v>
      </c>
    </row>
    <row r="170" spans="1:16" ht="17.25" customHeight="1" outlineLevel="2">
      <c r="A170" s="520" t="s">
        <v>18</v>
      </c>
      <c r="B170" s="265" t="s">
        <v>158</v>
      </c>
      <c r="C170" s="266" t="s">
        <v>64</v>
      </c>
      <c r="D170" s="262" t="s">
        <v>206</v>
      </c>
      <c r="E170" s="262" t="s">
        <v>207</v>
      </c>
      <c r="F170" s="254">
        <v>1520.527</v>
      </c>
      <c r="G170" s="254">
        <f t="shared" si="56"/>
        <v>1539.527</v>
      </c>
      <c r="H170" s="291">
        <v>19</v>
      </c>
      <c r="I170" s="352" t="s">
        <v>450</v>
      </c>
      <c r="J170" s="346">
        <f t="shared" si="44"/>
        <v>0</v>
      </c>
      <c r="K170" s="346">
        <f t="shared" si="51"/>
        <v>0</v>
      </c>
      <c r="L170" s="346">
        <f t="shared" si="45"/>
        <v>0</v>
      </c>
      <c r="M170" s="346">
        <f t="shared" si="55"/>
        <v>0</v>
      </c>
      <c r="N170" s="337">
        <f t="shared" si="46"/>
        <v>19</v>
      </c>
      <c r="O170" s="337">
        <f t="shared" si="52"/>
        <v>0</v>
      </c>
      <c r="P170" s="337">
        <f t="shared" si="47"/>
        <v>0</v>
      </c>
    </row>
    <row r="171" spans="1:16" ht="17.25" customHeight="1" outlineLevel="2">
      <c r="A171" s="520" t="s">
        <v>18</v>
      </c>
      <c r="B171" s="265" t="s">
        <v>158</v>
      </c>
      <c r="C171" s="266" t="s">
        <v>66</v>
      </c>
      <c r="D171" s="262" t="s">
        <v>207</v>
      </c>
      <c r="E171" s="262" t="s">
        <v>208</v>
      </c>
      <c r="F171" s="254">
        <v>1539.527</v>
      </c>
      <c r="G171" s="254">
        <f t="shared" si="56"/>
        <v>1567.527</v>
      </c>
      <c r="H171" s="291">
        <v>28</v>
      </c>
      <c r="I171" s="352" t="s">
        <v>450</v>
      </c>
      <c r="J171" s="346">
        <f t="shared" si="44"/>
        <v>0</v>
      </c>
      <c r="K171" s="346">
        <f t="shared" si="51"/>
        <v>0</v>
      </c>
      <c r="L171" s="346">
        <f t="shared" si="45"/>
        <v>0</v>
      </c>
      <c r="M171" s="346">
        <f t="shared" si="55"/>
        <v>0</v>
      </c>
      <c r="N171" s="337">
        <f t="shared" si="46"/>
        <v>28</v>
      </c>
      <c r="O171" s="337">
        <f t="shared" si="52"/>
        <v>0</v>
      </c>
      <c r="P171" s="337">
        <f t="shared" si="47"/>
        <v>0</v>
      </c>
    </row>
    <row r="172" spans="1:16" ht="17.25" customHeight="1" outlineLevel="2">
      <c r="A172" s="520" t="s">
        <v>18</v>
      </c>
      <c r="B172" s="265" t="s">
        <v>158</v>
      </c>
      <c r="C172" s="266" t="s">
        <v>70</v>
      </c>
      <c r="D172" s="262" t="s">
        <v>208</v>
      </c>
      <c r="E172" s="262" t="s">
        <v>276</v>
      </c>
      <c r="F172" s="254">
        <v>1567.527</v>
      </c>
      <c r="G172" s="254">
        <f t="shared" si="56"/>
        <v>1589.527</v>
      </c>
      <c r="H172" s="291">
        <v>22</v>
      </c>
      <c r="I172" s="352" t="s">
        <v>450</v>
      </c>
      <c r="J172" s="346">
        <f t="shared" si="44"/>
        <v>0</v>
      </c>
      <c r="K172" s="346">
        <f t="shared" si="51"/>
        <v>0</v>
      </c>
      <c r="L172" s="346">
        <f t="shared" si="45"/>
        <v>0</v>
      </c>
      <c r="M172" s="346">
        <f t="shared" si="55"/>
        <v>0</v>
      </c>
      <c r="N172" s="337">
        <f t="shared" si="46"/>
        <v>22</v>
      </c>
      <c r="O172" s="337">
        <f t="shared" si="52"/>
        <v>0</v>
      </c>
      <c r="P172" s="337">
        <f t="shared" si="47"/>
        <v>0</v>
      </c>
    </row>
    <row r="173" spans="1:16" ht="17.25" customHeight="1" outlineLevel="2">
      <c r="A173" s="520" t="s">
        <v>701</v>
      </c>
      <c r="B173" s="265" t="s">
        <v>158</v>
      </c>
      <c r="C173" s="266" t="s">
        <v>75</v>
      </c>
      <c r="D173" s="262" t="s">
        <v>276</v>
      </c>
      <c r="E173" s="262" t="s">
        <v>209</v>
      </c>
      <c r="F173" s="254">
        <v>1589.527</v>
      </c>
      <c r="G173" s="254">
        <f t="shared" si="56"/>
        <v>1606.1870000000001</v>
      </c>
      <c r="H173" s="291">
        <v>16.66</v>
      </c>
      <c r="I173" s="352" t="s">
        <v>450</v>
      </c>
      <c r="J173" s="346">
        <f t="shared" si="44"/>
        <v>16.66</v>
      </c>
      <c r="K173" s="346">
        <f t="shared" si="51"/>
        <v>0</v>
      </c>
      <c r="L173" s="346">
        <f t="shared" si="45"/>
        <v>0</v>
      </c>
      <c r="M173" s="346">
        <f t="shared" si="55"/>
        <v>0</v>
      </c>
      <c r="N173" s="337">
        <f t="shared" si="46"/>
        <v>0</v>
      </c>
      <c r="O173" s="337">
        <f t="shared" si="52"/>
        <v>0</v>
      </c>
      <c r="P173" s="337">
        <f t="shared" si="47"/>
        <v>0</v>
      </c>
    </row>
    <row r="174" spans="1:16" ht="17.25" customHeight="1" outlineLevel="2">
      <c r="A174" s="520" t="s">
        <v>151</v>
      </c>
      <c r="B174" s="265" t="s">
        <v>158</v>
      </c>
      <c r="C174" s="266" t="s">
        <v>77</v>
      </c>
      <c r="D174" s="262" t="s">
        <v>277</v>
      </c>
      <c r="E174" s="262" t="s">
        <v>727</v>
      </c>
      <c r="F174" s="254">
        <v>1589.527</v>
      </c>
      <c r="G174" s="254">
        <f t="shared" si="56"/>
        <v>1618.5530000000001</v>
      </c>
      <c r="H174" s="291">
        <v>29.026</v>
      </c>
      <c r="I174" s="352" t="s">
        <v>450</v>
      </c>
      <c r="J174" s="346">
        <f t="shared" si="44"/>
        <v>0</v>
      </c>
      <c r="K174" s="346">
        <f t="shared" si="51"/>
        <v>0</v>
      </c>
      <c r="L174" s="346">
        <f t="shared" si="45"/>
        <v>0</v>
      </c>
      <c r="M174" s="346">
        <f t="shared" si="55"/>
        <v>0</v>
      </c>
      <c r="N174" s="337">
        <f t="shared" si="46"/>
        <v>0</v>
      </c>
      <c r="O174" s="337">
        <f t="shared" si="52"/>
        <v>0</v>
      </c>
      <c r="P174" s="337">
        <f t="shared" si="47"/>
        <v>29.026</v>
      </c>
    </row>
    <row r="175" spans="1:16" ht="17.25" customHeight="1" outlineLevel="2">
      <c r="A175" s="520" t="s">
        <v>151</v>
      </c>
      <c r="B175" s="265" t="s">
        <v>158</v>
      </c>
      <c r="C175" s="266" t="s">
        <v>210</v>
      </c>
      <c r="D175" s="262" t="s">
        <v>727</v>
      </c>
      <c r="E175" s="262" t="s">
        <v>211</v>
      </c>
      <c r="F175" s="254">
        <v>1618.55</v>
      </c>
      <c r="G175" s="254">
        <f t="shared" si="56"/>
        <v>1624.576</v>
      </c>
      <c r="H175" s="291">
        <v>6.0259999999999998</v>
      </c>
      <c r="I175" s="352" t="s">
        <v>450</v>
      </c>
      <c r="J175" s="346">
        <f t="shared" si="44"/>
        <v>0</v>
      </c>
      <c r="K175" s="346">
        <f t="shared" si="51"/>
        <v>0</v>
      </c>
      <c r="L175" s="346">
        <f t="shared" si="45"/>
        <v>0</v>
      </c>
      <c r="M175" s="346">
        <f t="shared" si="55"/>
        <v>0</v>
      </c>
      <c r="N175" s="337">
        <f t="shared" si="46"/>
        <v>0</v>
      </c>
      <c r="O175" s="337">
        <f t="shared" si="52"/>
        <v>0</v>
      </c>
      <c r="P175" s="337">
        <f t="shared" si="47"/>
        <v>6.0259999999999998</v>
      </c>
    </row>
    <row r="176" spans="1:16" ht="17.25" customHeight="1" outlineLevel="2">
      <c r="A176" s="520" t="s">
        <v>151</v>
      </c>
      <c r="B176" s="265" t="s">
        <v>158</v>
      </c>
      <c r="C176" s="266" t="s">
        <v>212</v>
      </c>
      <c r="D176" s="262" t="s">
        <v>211</v>
      </c>
      <c r="E176" s="262" t="s">
        <v>1011</v>
      </c>
      <c r="F176" s="254">
        <v>1624.58</v>
      </c>
      <c r="G176" s="254">
        <f t="shared" si="56"/>
        <v>1648.606</v>
      </c>
      <c r="H176" s="291">
        <v>24.026</v>
      </c>
      <c r="I176" s="352" t="s">
        <v>450</v>
      </c>
      <c r="J176" s="346">
        <f>IF(A176="PF",H176,0)</f>
        <v>0</v>
      </c>
      <c r="K176" s="346">
        <f t="shared" si="51"/>
        <v>0</v>
      </c>
      <c r="L176" s="346">
        <f>IF(A176="HO",H176,0)</f>
        <v>0</v>
      </c>
      <c r="M176" s="346">
        <f t="shared" si="55"/>
        <v>0</v>
      </c>
      <c r="N176" s="337">
        <f>IF(A176="GR",H176,0)</f>
        <v>0</v>
      </c>
      <c r="O176" s="337">
        <f t="shared" si="52"/>
        <v>0</v>
      </c>
      <c r="P176" s="337">
        <f>IF(A176="TI",H176,0)</f>
        <v>24.026</v>
      </c>
    </row>
    <row r="177" spans="1:16" ht="17.25" customHeight="1" outlineLevel="2">
      <c r="A177" s="520" t="s">
        <v>151</v>
      </c>
      <c r="B177" s="265" t="s">
        <v>158</v>
      </c>
      <c r="C177" s="266" t="s">
        <v>213</v>
      </c>
      <c r="D177" s="262" t="s">
        <v>1011</v>
      </c>
      <c r="E177" s="262" t="s">
        <v>214</v>
      </c>
      <c r="F177" s="254">
        <v>1648.61</v>
      </c>
      <c r="G177" s="254">
        <f t="shared" si="56"/>
        <v>1705.636</v>
      </c>
      <c r="H177" s="291">
        <v>57.025999999999996</v>
      </c>
      <c r="I177" s="352" t="s">
        <v>450</v>
      </c>
      <c r="J177" s="346">
        <f>IF(A177="PF",H177,0)</f>
        <v>0</v>
      </c>
      <c r="K177" s="346">
        <f t="shared" si="51"/>
        <v>0</v>
      </c>
      <c r="L177" s="346">
        <f>IF(A177="HO",H177,0)</f>
        <v>0</v>
      </c>
      <c r="M177" s="346">
        <f t="shared" si="55"/>
        <v>0</v>
      </c>
      <c r="N177" s="337">
        <f>IF(A177="GR",H177,0)</f>
        <v>0</v>
      </c>
      <c r="O177" s="337">
        <f t="shared" si="52"/>
        <v>0</v>
      </c>
      <c r="P177" s="337">
        <f>IF(A177="TI",H177,0)</f>
        <v>57.025999999999996</v>
      </c>
    </row>
    <row r="178" spans="1:16" ht="17.25" customHeight="1" outlineLevel="2">
      <c r="A178" s="520" t="s">
        <v>151</v>
      </c>
      <c r="B178" s="265" t="s">
        <v>158</v>
      </c>
      <c r="C178" s="266" t="s">
        <v>215</v>
      </c>
      <c r="D178" s="262" t="s">
        <v>214</v>
      </c>
      <c r="E178" s="262" t="s">
        <v>847</v>
      </c>
      <c r="F178" s="254">
        <v>1705.64</v>
      </c>
      <c r="G178" s="254">
        <f t="shared" si="56"/>
        <v>1729.6660000000002</v>
      </c>
      <c r="H178" s="291">
        <v>24.026</v>
      </c>
      <c r="I178" s="352" t="s">
        <v>450</v>
      </c>
      <c r="J178" s="346">
        <f>IF(A178="PF",H178,0)</f>
        <v>0</v>
      </c>
      <c r="K178" s="346">
        <f t="shared" si="51"/>
        <v>0</v>
      </c>
      <c r="L178" s="346">
        <f>IF(A178="HO",H178,0)</f>
        <v>0</v>
      </c>
      <c r="M178" s="346">
        <f t="shared" si="55"/>
        <v>0</v>
      </c>
      <c r="N178" s="337">
        <f>IF(A178="GR",H178,0)</f>
        <v>0</v>
      </c>
      <c r="O178" s="337">
        <f t="shared" si="52"/>
        <v>0</v>
      </c>
      <c r="P178" s="337">
        <f>IF(A178="TI",H178,0)</f>
        <v>24.026</v>
      </c>
    </row>
    <row r="179" spans="1:16" ht="17.25" customHeight="1" outlineLevel="1">
      <c r="A179" s="523"/>
      <c r="B179" s="292" t="s">
        <v>98</v>
      </c>
      <c r="C179" s="293"/>
      <c r="D179" s="263" t="str">
        <f>+D180</f>
        <v>Cr. Rt. 0007 ( La Palizada)</v>
      </c>
      <c r="E179" s="263" t="str">
        <f>+E218</f>
        <v>Hito 60</v>
      </c>
      <c r="F179" s="294"/>
      <c r="G179" s="294"/>
      <c r="H179" s="295">
        <f>SUBTOTAL(9,H180:H218)</f>
        <v>898.13700000000017</v>
      </c>
      <c r="I179" s="352"/>
      <c r="J179" s="346"/>
      <c r="K179" s="346">
        <f t="shared" si="51"/>
        <v>0</v>
      </c>
      <c r="L179" s="346"/>
      <c r="M179" s="346"/>
      <c r="N179" s="337"/>
      <c r="O179" s="337">
        <f t="shared" si="52"/>
        <v>0</v>
      </c>
      <c r="P179" s="337"/>
    </row>
    <row r="180" spans="1:16" ht="17.25" customHeight="1" outlineLevel="2">
      <c r="A180" s="520" t="s">
        <v>18</v>
      </c>
      <c r="B180" s="265" t="s">
        <v>217</v>
      </c>
      <c r="C180" s="266" t="s">
        <v>1367</v>
      </c>
      <c r="D180" s="262" t="s">
        <v>216</v>
      </c>
      <c r="E180" s="262" t="s">
        <v>278</v>
      </c>
      <c r="F180" s="254">
        <v>0</v>
      </c>
      <c r="G180" s="254">
        <v>41.63</v>
      </c>
      <c r="H180" s="291">
        <f>+G180-F180</f>
        <v>41.63</v>
      </c>
      <c r="I180" s="352" t="s">
        <v>450</v>
      </c>
      <c r="J180" s="346">
        <f>IF(A180="PF",H180,0)</f>
        <v>0</v>
      </c>
      <c r="K180" s="346">
        <f t="shared" si="51"/>
        <v>0</v>
      </c>
      <c r="L180" s="346">
        <f>IF(A180="HO",H180,0)</f>
        <v>0</v>
      </c>
      <c r="M180" s="346">
        <f t="shared" ref="M180:M218" si="57">IF(A180="URB",H180,0)</f>
        <v>0</v>
      </c>
      <c r="N180" s="337">
        <f>IF(A180="GR",H180,0)</f>
        <v>41.63</v>
      </c>
      <c r="O180" s="337">
        <f t="shared" si="52"/>
        <v>0</v>
      </c>
      <c r="P180" s="337">
        <f>IF(A180="TI",H180,0)</f>
        <v>0</v>
      </c>
    </row>
    <row r="181" spans="1:16" ht="17.25" customHeight="1" outlineLevel="2">
      <c r="A181" s="520" t="s">
        <v>18</v>
      </c>
      <c r="B181" s="265" t="s">
        <v>217</v>
      </c>
      <c r="C181" s="266" t="s">
        <v>1369</v>
      </c>
      <c r="D181" s="262" t="s">
        <v>278</v>
      </c>
      <c r="E181" s="262" t="s">
        <v>218</v>
      </c>
      <c r="F181" s="254">
        <f t="shared" ref="F181:F188" si="58">+G180</f>
        <v>41.63</v>
      </c>
      <c r="G181" s="257">
        <v>64.582869250000002</v>
      </c>
      <c r="H181" s="291">
        <f>+G181-F181</f>
        <v>22.952869249999999</v>
      </c>
      <c r="I181" s="352" t="s">
        <v>451</v>
      </c>
      <c r="J181" s="346">
        <f t="shared" ref="J181:J218" si="59">IF(A181="PF",H181,0)</f>
        <v>0</v>
      </c>
      <c r="K181" s="346">
        <f t="shared" si="51"/>
        <v>0</v>
      </c>
      <c r="L181" s="346">
        <f t="shared" ref="L181:L218" si="60">IF(A181="HO",H181,0)</f>
        <v>0</v>
      </c>
      <c r="M181" s="346">
        <f t="shared" si="57"/>
        <v>0</v>
      </c>
      <c r="N181" s="337">
        <f t="shared" ref="N181:N218" si="61">IF(A181="GR",H181,0)</f>
        <v>22.952869249999999</v>
      </c>
      <c r="O181" s="337">
        <f t="shared" si="52"/>
        <v>0</v>
      </c>
      <c r="P181" s="337">
        <f t="shared" ref="P181:P218" si="62">IF(A181="TI",H181,0)</f>
        <v>0</v>
      </c>
    </row>
    <row r="182" spans="1:16" ht="17.25" customHeight="1" outlineLevel="2">
      <c r="A182" s="520" t="s">
        <v>18</v>
      </c>
      <c r="B182" s="265" t="s">
        <v>217</v>
      </c>
      <c r="C182" s="266" t="s">
        <v>1371</v>
      </c>
      <c r="D182" s="262" t="str">
        <f>+E181</f>
        <v>Perereta (Iglesia)</v>
      </c>
      <c r="E182" s="262" t="s">
        <v>219</v>
      </c>
      <c r="F182" s="254">
        <f t="shared" si="58"/>
        <v>64.582869250000002</v>
      </c>
      <c r="G182" s="257">
        <v>75.848936925000004</v>
      </c>
      <c r="H182" s="291">
        <f t="shared" ref="H182:H188" si="63">+G182-F182</f>
        <v>11.266067675000002</v>
      </c>
      <c r="I182" s="352" t="s">
        <v>451</v>
      </c>
      <c r="J182" s="346">
        <f t="shared" si="59"/>
        <v>0</v>
      </c>
      <c r="K182" s="346">
        <f t="shared" si="51"/>
        <v>0</v>
      </c>
      <c r="L182" s="346">
        <f t="shared" si="60"/>
        <v>0</v>
      </c>
      <c r="M182" s="346">
        <f t="shared" si="57"/>
        <v>0</v>
      </c>
      <c r="N182" s="337">
        <f t="shared" si="61"/>
        <v>11.266067675000002</v>
      </c>
      <c r="O182" s="337">
        <f t="shared" si="52"/>
        <v>0</v>
      </c>
      <c r="P182" s="337">
        <f t="shared" si="62"/>
        <v>0</v>
      </c>
    </row>
    <row r="183" spans="1:16" ht="17.25" customHeight="1" outlineLevel="2">
      <c r="A183" s="520" t="s">
        <v>18</v>
      </c>
      <c r="B183" s="265" t="s">
        <v>217</v>
      </c>
      <c r="C183" s="266" t="s">
        <v>1373</v>
      </c>
      <c r="D183" s="262" t="str">
        <f t="shared" ref="D183:D188" si="64">+E182</f>
        <v>Peña Colorada (Cr. a Pasorapa)</v>
      </c>
      <c r="E183" s="262" t="s">
        <v>220</v>
      </c>
      <c r="F183" s="254">
        <f t="shared" si="58"/>
        <v>75.848936925000004</v>
      </c>
      <c r="G183" s="257">
        <v>103.97693255</v>
      </c>
      <c r="H183" s="291">
        <f t="shared" si="63"/>
        <v>28.127995624999997</v>
      </c>
      <c r="I183" s="352" t="s">
        <v>451</v>
      </c>
      <c r="J183" s="346">
        <f t="shared" si="59"/>
        <v>0</v>
      </c>
      <c r="K183" s="346">
        <f t="shared" si="51"/>
        <v>0</v>
      </c>
      <c r="L183" s="346">
        <f t="shared" si="60"/>
        <v>0</v>
      </c>
      <c r="M183" s="346">
        <f t="shared" si="57"/>
        <v>0</v>
      </c>
      <c r="N183" s="337">
        <f t="shared" si="61"/>
        <v>28.127995624999997</v>
      </c>
      <c r="O183" s="337">
        <f t="shared" si="52"/>
        <v>0</v>
      </c>
      <c r="P183" s="337">
        <f t="shared" si="62"/>
        <v>0</v>
      </c>
    </row>
    <row r="184" spans="1:16" ht="17.25" customHeight="1" outlineLevel="2">
      <c r="A184" s="520" t="s">
        <v>18</v>
      </c>
      <c r="B184" s="265" t="s">
        <v>217</v>
      </c>
      <c r="C184" s="266" t="s">
        <v>1374</v>
      </c>
      <c r="D184" s="262" t="str">
        <f t="shared" si="64"/>
        <v>Villa Granado (Iglesia Pta.)</v>
      </c>
      <c r="E184" s="262" t="s">
        <v>221</v>
      </c>
      <c r="F184" s="254">
        <f t="shared" si="58"/>
        <v>103.97693255</v>
      </c>
      <c r="G184" s="257">
        <v>127.06693255</v>
      </c>
      <c r="H184" s="291">
        <f t="shared" si="63"/>
        <v>23.090000000000003</v>
      </c>
      <c r="I184" s="352" t="s">
        <v>451</v>
      </c>
      <c r="J184" s="346">
        <f t="shared" si="59"/>
        <v>0</v>
      </c>
      <c r="K184" s="346">
        <f t="shared" si="51"/>
        <v>0</v>
      </c>
      <c r="L184" s="346">
        <f t="shared" si="60"/>
        <v>0</v>
      </c>
      <c r="M184" s="346">
        <f t="shared" si="57"/>
        <v>0</v>
      </c>
      <c r="N184" s="337">
        <f t="shared" si="61"/>
        <v>23.090000000000003</v>
      </c>
      <c r="O184" s="337">
        <f t="shared" si="52"/>
        <v>0</v>
      </c>
      <c r="P184" s="337">
        <f t="shared" si="62"/>
        <v>0</v>
      </c>
    </row>
    <row r="185" spans="1:16" ht="17.25" customHeight="1" outlineLevel="2">
      <c r="A185" s="520" t="s">
        <v>1397</v>
      </c>
      <c r="B185" s="265" t="s">
        <v>217</v>
      </c>
      <c r="C185" s="266" t="s">
        <v>1377</v>
      </c>
      <c r="D185" s="262" t="str">
        <f>+E184</f>
        <v>Cr. Rt. a Epizana (Reten Aiquile)</v>
      </c>
      <c r="E185" s="262" t="s">
        <v>222</v>
      </c>
      <c r="F185" s="254">
        <f>+G184</f>
        <v>127.06693255</v>
      </c>
      <c r="G185" s="257">
        <v>129.26693255000001</v>
      </c>
      <c r="H185" s="291">
        <f t="shared" si="63"/>
        <v>2.2000000000000028</v>
      </c>
      <c r="I185" s="352" t="s">
        <v>451</v>
      </c>
      <c r="J185" s="346">
        <f t="shared" si="59"/>
        <v>0</v>
      </c>
      <c r="K185" s="346">
        <f t="shared" si="51"/>
        <v>0</v>
      </c>
      <c r="L185" s="346">
        <f t="shared" si="60"/>
        <v>0</v>
      </c>
      <c r="M185" s="346">
        <f t="shared" si="57"/>
        <v>2.2000000000000028</v>
      </c>
      <c r="N185" s="337">
        <f t="shared" si="61"/>
        <v>0</v>
      </c>
      <c r="O185" s="337">
        <f t="shared" si="52"/>
        <v>0</v>
      </c>
      <c r="P185" s="337">
        <f t="shared" si="62"/>
        <v>0</v>
      </c>
    </row>
    <row r="186" spans="1:16" ht="17.25" customHeight="1" outlineLevel="2">
      <c r="A186" s="520" t="s">
        <v>1397</v>
      </c>
      <c r="B186" s="265" t="s">
        <v>217</v>
      </c>
      <c r="C186" s="266" t="s">
        <v>95</v>
      </c>
      <c r="D186" s="262" t="str">
        <f t="shared" si="64"/>
        <v>Entrada Aiquile (Surtidor Gasolina)</v>
      </c>
      <c r="E186" s="262" t="s">
        <v>279</v>
      </c>
      <c r="F186" s="254">
        <f t="shared" si="58"/>
        <v>129.26693255000001</v>
      </c>
      <c r="G186" s="257">
        <v>132.86026588474502</v>
      </c>
      <c r="H186" s="291">
        <f t="shared" si="63"/>
        <v>3.5933333347450116</v>
      </c>
      <c r="I186" s="352" t="s">
        <v>451</v>
      </c>
      <c r="J186" s="346">
        <f t="shared" si="59"/>
        <v>0</v>
      </c>
      <c r="K186" s="346">
        <f t="shared" si="51"/>
        <v>0</v>
      </c>
      <c r="L186" s="346">
        <f t="shared" si="60"/>
        <v>0</v>
      </c>
      <c r="M186" s="346">
        <f t="shared" si="57"/>
        <v>3.5933333347450116</v>
      </c>
      <c r="N186" s="337">
        <f t="shared" si="61"/>
        <v>0</v>
      </c>
      <c r="O186" s="337">
        <f t="shared" si="52"/>
        <v>0</v>
      </c>
      <c r="P186" s="337">
        <f t="shared" si="62"/>
        <v>0</v>
      </c>
    </row>
    <row r="187" spans="1:16" ht="17.25" customHeight="1" outlineLevel="2">
      <c r="A187" s="520" t="s">
        <v>18</v>
      </c>
      <c r="B187" s="265" t="s">
        <v>217</v>
      </c>
      <c r="C187" s="266" t="s">
        <v>1379</v>
      </c>
      <c r="D187" s="262" t="str">
        <f>+E186</f>
        <v>Salida Aiquile (Quebrada Santa Ana)</v>
      </c>
      <c r="E187" s="262" t="s">
        <v>223</v>
      </c>
      <c r="F187" s="254">
        <f>+G186</f>
        <v>132.86026588474502</v>
      </c>
      <c r="G187" s="257">
        <v>155.21359922686003</v>
      </c>
      <c r="H187" s="291">
        <f t="shared" si="63"/>
        <v>22.353333342115008</v>
      </c>
      <c r="I187" s="352" t="s">
        <v>451</v>
      </c>
      <c r="J187" s="346">
        <f t="shared" si="59"/>
        <v>0</v>
      </c>
      <c r="K187" s="346">
        <f t="shared" si="51"/>
        <v>0</v>
      </c>
      <c r="L187" s="346">
        <f t="shared" si="60"/>
        <v>0</v>
      </c>
      <c r="M187" s="346">
        <f t="shared" si="57"/>
        <v>0</v>
      </c>
      <c r="N187" s="337">
        <f t="shared" si="61"/>
        <v>22.353333342115008</v>
      </c>
      <c r="O187" s="337">
        <f t="shared" si="52"/>
        <v>0</v>
      </c>
      <c r="P187" s="337">
        <f t="shared" si="62"/>
        <v>0</v>
      </c>
    </row>
    <row r="188" spans="1:16" ht="17.25" customHeight="1" outlineLevel="2">
      <c r="A188" s="520" t="s">
        <v>18</v>
      </c>
      <c r="B188" s="265" t="s">
        <v>217</v>
      </c>
      <c r="C188" s="266" t="s">
        <v>1380</v>
      </c>
      <c r="D188" s="262" t="str">
        <f t="shared" si="64"/>
        <v>Chinguri (Puerta Escuela)</v>
      </c>
      <c r="E188" s="262" t="s">
        <v>280</v>
      </c>
      <c r="F188" s="254">
        <f t="shared" si="58"/>
        <v>155.21359922686003</v>
      </c>
      <c r="G188" s="257">
        <v>184.70693257178004</v>
      </c>
      <c r="H188" s="291">
        <f t="shared" si="63"/>
        <v>29.493333344920018</v>
      </c>
      <c r="I188" s="352" t="s">
        <v>451</v>
      </c>
      <c r="J188" s="346">
        <f t="shared" si="59"/>
        <v>0</v>
      </c>
      <c r="K188" s="346">
        <f t="shared" si="51"/>
        <v>0</v>
      </c>
      <c r="L188" s="346">
        <f t="shared" si="60"/>
        <v>0</v>
      </c>
      <c r="M188" s="346">
        <f t="shared" si="57"/>
        <v>0</v>
      </c>
      <c r="N188" s="337">
        <f t="shared" si="61"/>
        <v>29.493333344920018</v>
      </c>
      <c r="O188" s="337">
        <f t="shared" si="52"/>
        <v>0</v>
      </c>
      <c r="P188" s="337">
        <f t="shared" si="62"/>
        <v>0</v>
      </c>
    </row>
    <row r="189" spans="1:16" ht="17.25" customHeight="1" outlineLevel="2">
      <c r="A189" s="520" t="s">
        <v>87</v>
      </c>
      <c r="B189" s="265" t="s">
        <v>217</v>
      </c>
      <c r="C189" s="266" t="s">
        <v>1383</v>
      </c>
      <c r="D189" s="262" t="s">
        <v>280</v>
      </c>
      <c r="E189" s="262" t="s">
        <v>224</v>
      </c>
      <c r="F189" s="254">
        <f>+G188</f>
        <v>184.70693257178004</v>
      </c>
      <c r="G189" s="254">
        <v>213.87359924990506</v>
      </c>
      <c r="H189" s="291">
        <f>+G189-F189</f>
        <v>29.166666678125011</v>
      </c>
      <c r="I189" s="352" t="s">
        <v>452</v>
      </c>
      <c r="J189" s="346">
        <f t="shared" si="59"/>
        <v>0</v>
      </c>
      <c r="K189" s="346">
        <f t="shared" si="51"/>
        <v>0</v>
      </c>
      <c r="L189" s="346">
        <f t="shared" si="60"/>
        <v>29.166666678125011</v>
      </c>
      <c r="M189" s="346">
        <f t="shared" si="57"/>
        <v>0</v>
      </c>
      <c r="N189" s="337">
        <f t="shared" si="61"/>
        <v>0</v>
      </c>
      <c r="O189" s="337">
        <f t="shared" si="52"/>
        <v>0</v>
      </c>
      <c r="P189" s="337">
        <f t="shared" si="62"/>
        <v>0</v>
      </c>
    </row>
    <row r="190" spans="1:16" ht="17.25" customHeight="1" outlineLevel="2">
      <c r="A190" s="520" t="s">
        <v>87</v>
      </c>
      <c r="B190" s="265" t="s">
        <v>217</v>
      </c>
      <c r="C190" s="266" t="s">
        <v>1385</v>
      </c>
      <c r="D190" s="262" t="str">
        <f t="shared" ref="D190:D196" si="65">+E189</f>
        <v>Surima (Puesto Policial)</v>
      </c>
      <c r="E190" s="262" t="s">
        <v>1268</v>
      </c>
      <c r="F190" s="254">
        <f t="shared" ref="F190:F206" si="66">+G189</f>
        <v>213.87359924990506</v>
      </c>
      <c r="G190" s="254">
        <v>242.01359926096006</v>
      </c>
      <c r="H190" s="291">
        <f t="shared" ref="H190:H206" si="67">+G190-F190</f>
        <v>28.140000011055008</v>
      </c>
      <c r="I190" s="352" t="s">
        <v>452</v>
      </c>
      <c r="J190" s="346">
        <f t="shared" si="59"/>
        <v>0</v>
      </c>
      <c r="K190" s="346">
        <f t="shared" si="51"/>
        <v>0</v>
      </c>
      <c r="L190" s="346">
        <f t="shared" si="60"/>
        <v>28.140000011055008</v>
      </c>
      <c r="M190" s="346">
        <f t="shared" si="57"/>
        <v>0</v>
      </c>
      <c r="N190" s="337">
        <f t="shared" si="61"/>
        <v>0</v>
      </c>
      <c r="O190" s="337">
        <f t="shared" si="52"/>
        <v>0</v>
      </c>
      <c r="P190" s="337">
        <f t="shared" si="62"/>
        <v>0</v>
      </c>
    </row>
    <row r="191" spans="1:16" ht="17.25" customHeight="1" outlineLevel="2">
      <c r="A191" s="520" t="s">
        <v>87</v>
      </c>
      <c r="B191" s="265" t="s">
        <v>217</v>
      </c>
      <c r="C191" s="266" t="s">
        <v>1387</v>
      </c>
      <c r="D191" s="262" t="str">
        <f t="shared" si="65"/>
        <v>Mojotoro - Pte. Sacramento (Cont. Magnético)</v>
      </c>
      <c r="E191" s="262" t="s">
        <v>225</v>
      </c>
      <c r="F191" s="254">
        <f t="shared" si="66"/>
        <v>242.01359926096006</v>
      </c>
      <c r="G191" s="254">
        <v>258.44026593408006</v>
      </c>
      <c r="H191" s="291">
        <f t="shared" si="67"/>
        <v>16.426666673119996</v>
      </c>
      <c r="I191" s="352" t="s">
        <v>452</v>
      </c>
      <c r="J191" s="346">
        <f t="shared" si="59"/>
        <v>0</v>
      </c>
      <c r="K191" s="346">
        <f t="shared" si="51"/>
        <v>0</v>
      </c>
      <c r="L191" s="346">
        <f t="shared" si="60"/>
        <v>16.426666673119996</v>
      </c>
      <c r="M191" s="346">
        <f t="shared" si="57"/>
        <v>0</v>
      </c>
      <c r="N191" s="337">
        <f t="shared" si="61"/>
        <v>0</v>
      </c>
      <c r="O191" s="337">
        <f t="shared" si="52"/>
        <v>0</v>
      </c>
      <c r="P191" s="337">
        <f t="shared" si="62"/>
        <v>0</v>
      </c>
    </row>
    <row r="192" spans="1:16" ht="17.25" customHeight="1" outlineLevel="2">
      <c r="A192" s="520" t="s">
        <v>87</v>
      </c>
      <c r="B192" s="265" t="s">
        <v>217</v>
      </c>
      <c r="C192" s="266" t="s">
        <v>1389</v>
      </c>
      <c r="D192" s="262" t="str">
        <f t="shared" si="65"/>
        <v>Sunchu Tambo (mojón, inic. T.S.)</v>
      </c>
      <c r="E192" s="262" t="s">
        <v>281</v>
      </c>
      <c r="F192" s="254">
        <f t="shared" si="66"/>
        <v>258.44026593408006</v>
      </c>
      <c r="G192" s="254">
        <v>268.70693260478004</v>
      </c>
      <c r="H192" s="291">
        <f t="shared" si="67"/>
        <v>10.266666670699976</v>
      </c>
      <c r="I192" s="352" t="s">
        <v>452</v>
      </c>
      <c r="J192" s="346">
        <f t="shared" si="59"/>
        <v>0</v>
      </c>
      <c r="K192" s="346">
        <f t="shared" si="51"/>
        <v>0</v>
      </c>
      <c r="L192" s="346">
        <f t="shared" si="60"/>
        <v>10.266666670699976</v>
      </c>
      <c r="M192" s="346">
        <f t="shared" si="57"/>
        <v>0</v>
      </c>
      <c r="N192" s="337">
        <f t="shared" si="61"/>
        <v>0</v>
      </c>
      <c r="O192" s="337">
        <f t="shared" si="52"/>
        <v>0</v>
      </c>
      <c r="P192" s="337">
        <f t="shared" si="62"/>
        <v>0</v>
      </c>
    </row>
    <row r="193" spans="1:16" ht="17.25" customHeight="1" outlineLevel="2">
      <c r="A193" s="520" t="s">
        <v>1397</v>
      </c>
      <c r="B193" s="265" t="s">
        <v>217</v>
      </c>
      <c r="C193" s="266" t="s">
        <v>1391</v>
      </c>
      <c r="D193" s="262" t="str">
        <f>+E192</f>
        <v>Sucre (Fin T. S. Fancesa)</v>
      </c>
      <c r="E193" s="262" t="s">
        <v>282</v>
      </c>
      <c r="F193" s="254">
        <f>+G192</f>
        <v>268.70693260478004</v>
      </c>
      <c r="G193" s="254">
        <v>280.51359927608502</v>
      </c>
      <c r="H193" s="291">
        <f t="shared" si="67"/>
        <v>11.806666671304981</v>
      </c>
      <c r="I193" s="352" t="s">
        <v>452</v>
      </c>
      <c r="J193" s="346">
        <f t="shared" si="59"/>
        <v>0</v>
      </c>
      <c r="K193" s="346">
        <f t="shared" si="51"/>
        <v>0</v>
      </c>
      <c r="L193" s="346">
        <f t="shared" si="60"/>
        <v>0</v>
      </c>
      <c r="M193" s="346">
        <f t="shared" si="57"/>
        <v>11.806666671304981</v>
      </c>
      <c r="N193" s="337">
        <f t="shared" si="61"/>
        <v>0</v>
      </c>
      <c r="O193" s="337">
        <f t="shared" si="52"/>
        <v>0</v>
      </c>
      <c r="P193" s="337">
        <f t="shared" si="62"/>
        <v>0</v>
      </c>
    </row>
    <row r="194" spans="1:16" ht="17.25" customHeight="1" outlineLevel="2">
      <c r="A194" s="520" t="s">
        <v>701</v>
      </c>
      <c r="B194" s="265" t="s">
        <v>217</v>
      </c>
      <c r="C194" s="266" t="s">
        <v>1393</v>
      </c>
      <c r="D194" s="262" t="str">
        <f>+E193</f>
        <v>Sucre (Cr.Rt.a C. Mayu R. Rotary Club)</v>
      </c>
      <c r="E194" s="262" t="s">
        <v>226</v>
      </c>
      <c r="F194" s="254">
        <f>+G193</f>
        <v>280.51359927608502</v>
      </c>
      <c r="G194" s="254">
        <v>291.24693261363501</v>
      </c>
      <c r="H194" s="291">
        <f t="shared" si="67"/>
        <v>10.733333337549993</v>
      </c>
      <c r="I194" s="352" t="s">
        <v>452</v>
      </c>
      <c r="J194" s="346">
        <f t="shared" si="59"/>
        <v>10.733333337549993</v>
      </c>
      <c r="K194" s="346">
        <f t="shared" si="51"/>
        <v>0</v>
      </c>
      <c r="L194" s="346">
        <f t="shared" si="60"/>
        <v>0</v>
      </c>
      <c r="M194" s="346">
        <f t="shared" si="57"/>
        <v>0</v>
      </c>
      <c r="N194" s="337">
        <f t="shared" si="61"/>
        <v>0</v>
      </c>
      <c r="O194" s="337">
        <f t="shared" si="52"/>
        <v>0</v>
      </c>
      <c r="P194" s="337">
        <f t="shared" si="62"/>
        <v>0</v>
      </c>
    </row>
    <row r="195" spans="1:16" ht="17.25" customHeight="1" outlineLevel="2">
      <c r="A195" s="520" t="s">
        <v>701</v>
      </c>
      <c r="B195" s="265" t="s">
        <v>217</v>
      </c>
      <c r="C195" s="266" t="s">
        <v>1395</v>
      </c>
      <c r="D195" s="262" t="str">
        <f t="shared" si="65"/>
        <v>Yotala (Retén Rodaje)</v>
      </c>
      <c r="E195" s="262" t="s">
        <v>283</v>
      </c>
      <c r="F195" s="254">
        <f t="shared" si="66"/>
        <v>291.24693261363501</v>
      </c>
      <c r="G195" s="254">
        <v>322.98026595943503</v>
      </c>
      <c r="H195" s="291">
        <f t="shared" si="67"/>
        <v>31.73333334580002</v>
      </c>
      <c r="I195" s="352" t="s">
        <v>452</v>
      </c>
      <c r="J195" s="346">
        <f t="shared" si="59"/>
        <v>31.73333334580002</v>
      </c>
      <c r="K195" s="346">
        <f t="shared" si="51"/>
        <v>0</v>
      </c>
      <c r="L195" s="346">
        <f t="shared" si="60"/>
        <v>0</v>
      </c>
      <c r="M195" s="346">
        <f t="shared" si="57"/>
        <v>0</v>
      </c>
      <c r="N195" s="337">
        <f t="shared" si="61"/>
        <v>0</v>
      </c>
      <c r="O195" s="337">
        <f t="shared" si="52"/>
        <v>0</v>
      </c>
      <c r="P195" s="337">
        <f t="shared" si="62"/>
        <v>0</v>
      </c>
    </row>
    <row r="196" spans="1:16" ht="17.25" customHeight="1" outlineLevel="2">
      <c r="A196" s="520" t="s">
        <v>701</v>
      </c>
      <c r="B196" s="265" t="s">
        <v>217</v>
      </c>
      <c r="C196" s="266" t="s">
        <v>1433</v>
      </c>
      <c r="D196" s="262" t="str">
        <f t="shared" si="65"/>
        <v>Lim. Dpto. Chuq.- Pot.( Pte. Méndez)</v>
      </c>
      <c r="E196" s="262" t="s">
        <v>1418</v>
      </c>
      <c r="F196" s="254">
        <f t="shared" si="66"/>
        <v>322.98026595943503</v>
      </c>
      <c r="G196" s="254">
        <v>351.35026595943503</v>
      </c>
      <c r="H196" s="291">
        <f t="shared" si="67"/>
        <v>28.370000000000005</v>
      </c>
      <c r="I196" s="352" t="s">
        <v>453</v>
      </c>
      <c r="J196" s="346">
        <f t="shared" si="59"/>
        <v>28.370000000000005</v>
      </c>
      <c r="K196" s="346">
        <f t="shared" si="51"/>
        <v>0</v>
      </c>
      <c r="L196" s="346">
        <f t="shared" si="60"/>
        <v>0</v>
      </c>
      <c r="M196" s="346">
        <f t="shared" si="57"/>
        <v>0</v>
      </c>
      <c r="N196" s="337">
        <f t="shared" si="61"/>
        <v>0</v>
      </c>
      <c r="O196" s="337">
        <f t="shared" si="52"/>
        <v>0</v>
      </c>
      <c r="P196" s="337">
        <f t="shared" si="62"/>
        <v>0</v>
      </c>
    </row>
    <row r="197" spans="1:16" ht="17.25" customHeight="1" outlineLevel="2">
      <c r="A197" s="520" t="s">
        <v>701</v>
      </c>
      <c r="B197" s="265" t="s">
        <v>217</v>
      </c>
      <c r="C197" s="266" t="s">
        <v>1435</v>
      </c>
      <c r="D197" s="262" t="str">
        <f t="shared" ref="D197:D217" si="68">+E196</f>
        <v>Retiro (Cr. Acc. Campto. ABC)</v>
      </c>
      <c r="E197" s="262" t="s">
        <v>227</v>
      </c>
      <c r="F197" s="254">
        <f t="shared" si="66"/>
        <v>351.35026595943503</v>
      </c>
      <c r="G197" s="254">
        <v>374.17026595943503</v>
      </c>
      <c r="H197" s="291">
        <f t="shared" si="67"/>
        <v>22.819999999999993</v>
      </c>
      <c r="I197" s="352" t="s">
        <v>453</v>
      </c>
      <c r="J197" s="346">
        <f t="shared" si="59"/>
        <v>22.819999999999993</v>
      </c>
      <c r="K197" s="346">
        <f t="shared" ref="K197:K260" si="69">IF(A197="TS",H197,0)</f>
        <v>0</v>
      </c>
      <c r="L197" s="346">
        <f t="shared" si="60"/>
        <v>0</v>
      </c>
      <c r="M197" s="346">
        <f t="shared" si="57"/>
        <v>0</v>
      </c>
      <c r="N197" s="337">
        <f t="shared" si="61"/>
        <v>0</v>
      </c>
      <c r="O197" s="337">
        <f t="shared" ref="O197:O260" si="70">IF(A197="ep",H197,0)</f>
        <v>0</v>
      </c>
      <c r="P197" s="337">
        <f t="shared" si="62"/>
        <v>0</v>
      </c>
    </row>
    <row r="198" spans="1:16" ht="17.25" customHeight="1" outlineLevel="2">
      <c r="A198" s="520" t="s">
        <v>701</v>
      </c>
      <c r="B198" s="265" t="s">
        <v>217</v>
      </c>
      <c r="C198" s="266" t="s">
        <v>1439</v>
      </c>
      <c r="D198" s="262" t="str">
        <f t="shared" si="68"/>
        <v>Cr. Rt. a Turuchipa</v>
      </c>
      <c r="E198" s="262" t="s">
        <v>284</v>
      </c>
      <c r="F198" s="254">
        <f t="shared" si="66"/>
        <v>374.17026595943503</v>
      </c>
      <c r="G198" s="254">
        <v>385.61026595943503</v>
      </c>
      <c r="H198" s="291">
        <f t="shared" si="67"/>
        <v>11.439999999999998</v>
      </c>
      <c r="I198" s="352" t="s">
        <v>453</v>
      </c>
      <c r="J198" s="346">
        <f t="shared" si="59"/>
        <v>11.439999999999998</v>
      </c>
      <c r="K198" s="346">
        <f t="shared" si="69"/>
        <v>0</v>
      </c>
      <c r="L198" s="346">
        <f t="shared" si="60"/>
        <v>0</v>
      </c>
      <c r="M198" s="346">
        <f t="shared" si="57"/>
        <v>0</v>
      </c>
      <c r="N198" s="337">
        <f t="shared" si="61"/>
        <v>0</v>
      </c>
      <c r="O198" s="337">
        <f t="shared" si="70"/>
        <v>0</v>
      </c>
      <c r="P198" s="337">
        <f t="shared" si="62"/>
        <v>0</v>
      </c>
    </row>
    <row r="199" spans="1:16" ht="17.25" customHeight="1" outlineLevel="2">
      <c r="A199" s="520" t="s">
        <v>701</v>
      </c>
      <c r="B199" s="265" t="s">
        <v>217</v>
      </c>
      <c r="C199" s="266" t="s">
        <v>1440</v>
      </c>
      <c r="D199" s="262" t="str">
        <f t="shared" si="68"/>
        <v>Cr. Rt. a  Quivi Quivi (Línea férrea)</v>
      </c>
      <c r="E199" s="262" t="s">
        <v>228</v>
      </c>
      <c r="F199" s="254">
        <f t="shared" si="66"/>
        <v>385.61026595943503</v>
      </c>
      <c r="G199" s="254">
        <v>406.510265959435</v>
      </c>
      <c r="H199" s="291">
        <f t="shared" si="67"/>
        <v>20.899999999999977</v>
      </c>
      <c r="I199" s="352" t="s">
        <v>453</v>
      </c>
      <c r="J199" s="346">
        <f t="shared" si="59"/>
        <v>20.899999999999977</v>
      </c>
      <c r="K199" s="346">
        <f t="shared" si="69"/>
        <v>0</v>
      </c>
      <c r="L199" s="346">
        <f t="shared" si="60"/>
        <v>0</v>
      </c>
      <c r="M199" s="346">
        <f t="shared" si="57"/>
        <v>0</v>
      </c>
      <c r="N199" s="337">
        <f t="shared" si="61"/>
        <v>0</v>
      </c>
      <c r="O199" s="337">
        <f t="shared" si="70"/>
        <v>0</v>
      </c>
      <c r="P199" s="337">
        <f t="shared" si="62"/>
        <v>0</v>
      </c>
    </row>
    <row r="200" spans="1:16" ht="17.25" customHeight="1" outlineLevel="2">
      <c r="A200" s="520" t="s">
        <v>701</v>
      </c>
      <c r="B200" s="265" t="s">
        <v>217</v>
      </c>
      <c r="C200" s="266" t="s">
        <v>1441</v>
      </c>
      <c r="D200" s="262" t="str">
        <f t="shared" si="68"/>
        <v>Cr.Rt. a Puna (Negro Tambo)</v>
      </c>
      <c r="E200" s="262" t="s">
        <v>1419</v>
      </c>
      <c r="F200" s="254">
        <f t="shared" si="66"/>
        <v>406.510265959435</v>
      </c>
      <c r="G200" s="254">
        <v>430.87026595943502</v>
      </c>
      <c r="H200" s="291">
        <f t="shared" si="67"/>
        <v>24.360000000000014</v>
      </c>
      <c r="I200" s="352" t="s">
        <v>453</v>
      </c>
      <c r="J200" s="346">
        <f t="shared" si="59"/>
        <v>24.360000000000014</v>
      </c>
      <c r="K200" s="346">
        <f t="shared" si="69"/>
        <v>0</v>
      </c>
      <c r="L200" s="346">
        <f t="shared" si="60"/>
        <v>0</v>
      </c>
      <c r="M200" s="346">
        <f t="shared" si="57"/>
        <v>0</v>
      </c>
      <c r="N200" s="337">
        <f t="shared" si="61"/>
        <v>0</v>
      </c>
      <c r="O200" s="337">
        <f t="shared" si="70"/>
        <v>0</v>
      </c>
      <c r="P200" s="337">
        <f t="shared" si="62"/>
        <v>0</v>
      </c>
    </row>
    <row r="201" spans="1:16" ht="17.25" customHeight="1" outlineLevel="2">
      <c r="A201" s="520" t="s">
        <v>1397</v>
      </c>
      <c r="B201" s="265" t="s">
        <v>217</v>
      </c>
      <c r="C201" s="266" t="s">
        <v>0</v>
      </c>
      <c r="D201" s="262" t="str">
        <f>+E200</f>
        <v>Potosí (Rotonda distribuidor Villa Mendez)</v>
      </c>
      <c r="E201" s="262" t="s">
        <v>229</v>
      </c>
      <c r="F201" s="254">
        <f>+G200</f>
        <v>430.87026595943502</v>
      </c>
      <c r="G201" s="254">
        <v>433.72026595943504</v>
      </c>
      <c r="H201" s="291">
        <f t="shared" si="67"/>
        <v>2.8500000000000227</v>
      </c>
      <c r="I201" s="352" t="s">
        <v>453</v>
      </c>
      <c r="J201" s="346">
        <f t="shared" si="59"/>
        <v>0</v>
      </c>
      <c r="K201" s="346">
        <f t="shared" si="69"/>
        <v>0</v>
      </c>
      <c r="L201" s="346">
        <f t="shared" si="60"/>
        <v>0</v>
      </c>
      <c r="M201" s="346">
        <f t="shared" si="57"/>
        <v>2.8500000000000227</v>
      </c>
      <c r="N201" s="337">
        <f t="shared" si="61"/>
        <v>0</v>
      </c>
      <c r="O201" s="337">
        <f t="shared" si="70"/>
        <v>0</v>
      </c>
      <c r="P201" s="337">
        <f t="shared" si="62"/>
        <v>0</v>
      </c>
    </row>
    <row r="202" spans="1:16" ht="17.25" customHeight="1" outlineLevel="2">
      <c r="A202" s="520" t="s">
        <v>1397</v>
      </c>
      <c r="B202" s="265" t="s">
        <v>217</v>
      </c>
      <c r="C202" s="266" t="s">
        <v>230</v>
      </c>
      <c r="D202" s="262" t="str">
        <f t="shared" si="68"/>
        <v>Potosí (Plaza Principal)</v>
      </c>
      <c r="E202" s="262" t="s">
        <v>1420</v>
      </c>
      <c r="F202" s="254">
        <f t="shared" si="66"/>
        <v>433.72026595943504</v>
      </c>
      <c r="G202" s="254">
        <v>437.79026595943503</v>
      </c>
      <c r="H202" s="291">
        <f t="shared" si="67"/>
        <v>4.0699999999999932</v>
      </c>
      <c r="I202" s="352" t="s">
        <v>453</v>
      </c>
      <c r="J202" s="346">
        <f t="shared" si="59"/>
        <v>0</v>
      </c>
      <c r="K202" s="346">
        <f t="shared" si="69"/>
        <v>0</v>
      </c>
      <c r="L202" s="346">
        <f t="shared" si="60"/>
        <v>0</v>
      </c>
      <c r="M202" s="346">
        <f t="shared" si="57"/>
        <v>4.0699999999999932</v>
      </c>
      <c r="N202" s="337">
        <f t="shared" si="61"/>
        <v>0</v>
      </c>
      <c r="O202" s="337">
        <f t="shared" si="70"/>
        <v>0</v>
      </c>
      <c r="P202" s="337">
        <f t="shared" si="62"/>
        <v>0</v>
      </c>
    </row>
    <row r="203" spans="1:16" ht="17.25" customHeight="1" outlineLevel="2">
      <c r="A203" s="520" t="s">
        <v>18</v>
      </c>
      <c r="B203" s="265" t="s">
        <v>217</v>
      </c>
      <c r="C203" s="266" t="s">
        <v>1</v>
      </c>
      <c r="D203" s="262" t="str">
        <f>+E202</f>
        <v>Salida Potosí (Cantumarca) Cr. San Antonio</v>
      </c>
      <c r="E203" s="262" t="s">
        <v>231</v>
      </c>
      <c r="F203" s="254">
        <f>+G202</f>
        <v>437.79026595943503</v>
      </c>
      <c r="G203" s="254">
        <v>452.54026595943503</v>
      </c>
      <c r="H203" s="291">
        <f t="shared" si="67"/>
        <v>14.75</v>
      </c>
      <c r="I203" s="352" t="s">
        <v>453</v>
      </c>
      <c r="J203" s="346">
        <f t="shared" si="59"/>
        <v>0</v>
      </c>
      <c r="K203" s="346">
        <f t="shared" si="69"/>
        <v>0</v>
      </c>
      <c r="L203" s="346">
        <f t="shared" si="60"/>
        <v>0</v>
      </c>
      <c r="M203" s="346">
        <f t="shared" si="57"/>
        <v>0</v>
      </c>
      <c r="N203" s="337">
        <f t="shared" si="61"/>
        <v>14.75</v>
      </c>
      <c r="O203" s="337">
        <f t="shared" si="70"/>
        <v>0</v>
      </c>
      <c r="P203" s="337">
        <f t="shared" si="62"/>
        <v>0</v>
      </c>
    </row>
    <row r="204" spans="1:16" ht="17.25" customHeight="1" outlineLevel="2">
      <c r="A204" s="520" t="s">
        <v>18</v>
      </c>
      <c r="B204" s="265" t="s">
        <v>217</v>
      </c>
      <c r="C204" s="266" t="s">
        <v>2</v>
      </c>
      <c r="D204" s="262" t="str">
        <f t="shared" si="68"/>
        <v>Cr. Rt. 7448 (a  Chanka)</v>
      </c>
      <c r="E204" s="262" t="s">
        <v>232</v>
      </c>
      <c r="F204" s="254">
        <f t="shared" si="66"/>
        <v>452.54026595943503</v>
      </c>
      <c r="G204" s="254">
        <v>468.43026595943502</v>
      </c>
      <c r="H204" s="291">
        <f t="shared" si="67"/>
        <v>15.889999999999986</v>
      </c>
      <c r="I204" s="352" t="s">
        <v>453</v>
      </c>
      <c r="J204" s="346">
        <f t="shared" si="59"/>
        <v>0</v>
      </c>
      <c r="K204" s="346">
        <f t="shared" si="69"/>
        <v>0</v>
      </c>
      <c r="L204" s="346">
        <f t="shared" si="60"/>
        <v>0</v>
      </c>
      <c r="M204" s="346">
        <f t="shared" si="57"/>
        <v>0</v>
      </c>
      <c r="N204" s="337">
        <f t="shared" si="61"/>
        <v>15.889999999999986</v>
      </c>
      <c r="O204" s="337">
        <f t="shared" si="70"/>
        <v>0</v>
      </c>
      <c r="P204" s="337">
        <f t="shared" si="62"/>
        <v>0</v>
      </c>
    </row>
    <row r="205" spans="1:16" ht="17.25" customHeight="1" outlineLevel="2">
      <c r="A205" s="520" t="s">
        <v>18</v>
      </c>
      <c r="B205" s="265" t="s">
        <v>217</v>
      </c>
      <c r="C205" s="266" t="s">
        <v>3</v>
      </c>
      <c r="D205" s="262" t="str">
        <f t="shared" si="68"/>
        <v>Cr. Rt. 7301 (a  Puka Puka)</v>
      </c>
      <c r="E205" s="262" t="s">
        <v>233</v>
      </c>
      <c r="F205" s="254">
        <f t="shared" si="66"/>
        <v>468.43026595943502</v>
      </c>
      <c r="G205" s="254">
        <v>480.96026595943499</v>
      </c>
      <c r="H205" s="291">
        <f t="shared" si="67"/>
        <v>12.529999999999973</v>
      </c>
      <c r="I205" s="352" t="s">
        <v>453</v>
      </c>
      <c r="J205" s="346">
        <f t="shared" si="59"/>
        <v>0</v>
      </c>
      <c r="K205" s="346">
        <f t="shared" si="69"/>
        <v>0</v>
      </c>
      <c r="L205" s="346">
        <f t="shared" si="60"/>
        <v>0</v>
      </c>
      <c r="M205" s="346">
        <f t="shared" si="57"/>
        <v>0</v>
      </c>
      <c r="N205" s="337">
        <f t="shared" si="61"/>
        <v>12.529999999999973</v>
      </c>
      <c r="O205" s="337">
        <f t="shared" si="70"/>
        <v>0</v>
      </c>
      <c r="P205" s="337">
        <f t="shared" si="62"/>
        <v>0</v>
      </c>
    </row>
    <row r="206" spans="1:16" ht="17.25" customHeight="1" outlineLevel="2">
      <c r="A206" s="520" t="s">
        <v>18</v>
      </c>
      <c r="B206" s="265" t="s">
        <v>217</v>
      </c>
      <c r="C206" s="266" t="s">
        <v>4</v>
      </c>
      <c r="D206" s="262" t="str">
        <f t="shared" si="68"/>
        <v>Cr.Rt. 7305 ( a  Agua de Castilla)</v>
      </c>
      <c r="E206" s="262" t="s">
        <v>234</v>
      </c>
      <c r="F206" s="254">
        <f t="shared" si="66"/>
        <v>480.96026595943499</v>
      </c>
      <c r="G206" s="254">
        <v>496.78026595943504</v>
      </c>
      <c r="H206" s="291">
        <f t="shared" si="67"/>
        <v>15.82000000000005</v>
      </c>
      <c r="I206" s="352" t="s">
        <v>453</v>
      </c>
      <c r="J206" s="346">
        <f t="shared" si="59"/>
        <v>0</v>
      </c>
      <c r="K206" s="346">
        <f t="shared" si="69"/>
        <v>0</v>
      </c>
      <c r="L206" s="346">
        <f t="shared" si="60"/>
        <v>0</v>
      </c>
      <c r="M206" s="346">
        <f t="shared" si="57"/>
        <v>0</v>
      </c>
      <c r="N206" s="337">
        <f t="shared" si="61"/>
        <v>15.82000000000005</v>
      </c>
      <c r="O206" s="337">
        <f t="shared" si="70"/>
        <v>0</v>
      </c>
      <c r="P206" s="337">
        <f t="shared" si="62"/>
        <v>0</v>
      </c>
    </row>
    <row r="207" spans="1:16" ht="17.25" customHeight="1" outlineLevel="2">
      <c r="A207" s="520" t="s">
        <v>18</v>
      </c>
      <c r="B207" s="265" t="s">
        <v>217</v>
      </c>
      <c r="C207" s="266" t="s">
        <v>6</v>
      </c>
      <c r="D207" s="262" t="str">
        <f t="shared" si="68"/>
        <v>Cr.Rt. 7307 ( a  Chajti)</v>
      </c>
      <c r="E207" s="262" t="s">
        <v>1421</v>
      </c>
      <c r="F207" s="254">
        <f>+G206</f>
        <v>496.78026595943504</v>
      </c>
      <c r="G207" s="257">
        <v>524.54999999999995</v>
      </c>
      <c r="H207" s="291">
        <f>+G207-F207</f>
        <v>27.769734040564913</v>
      </c>
      <c r="I207" s="352" t="s">
        <v>453</v>
      </c>
      <c r="J207" s="346">
        <f t="shared" si="59"/>
        <v>0</v>
      </c>
      <c r="K207" s="346">
        <f t="shared" si="69"/>
        <v>0</v>
      </c>
      <c r="L207" s="346">
        <f t="shared" si="60"/>
        <v>0</v>
      </c>
      <c r="M207" s="346">
        <f t="shared" si="57"/>
        <v>0</v>
      </c>
      <c r="N207" s="337">
        <f t="shared" si="61"/>
        <v>27.769734040564913</v>
      </c>
      <c r="O207" s="337">
        <f t="shared" si="70"/>
        <v>0</v>
      </c>
      <c r="P207" s="337">
        <f t="shared" si="62"/>
        <v>0</v>
      </c>
    </row>
    <row r="208" spans="1:16" ht="17.25" customHeight="1" outlineLevel="2">
      <c r="A208" s="520" t="s">
        <v>18</v>
      </c>
      <c r="B208" s="265" t="s">
        <v>217</v>
      </c>
      <c r="C208" s="266" t="s">
        <v>8</v>
      </c>
      <c r="D208" s="262" t="str">
        <f t="shared" si="68"/>
        <v>Cr.Rt. 7440 ( a  Vicigsa)</v>
      </c>
      <c r="E208" s="262" t="s">
        <v>235</v>
      </c>
      <c r="F208" s="254">
        <f>+G207</f>
        <v>524.54999999999995</v>
      </c>
      <c r="G208" s="257">
        <v>532.78600000000006</v>
      </c>
      <c r="H208" s="291">
        <f>+G208-F208</f>
        <v>8.2360000000001037</v>
      </c>
      <c r="I208" s="352" t="s">
        <v>453</v>
      </c>
      <c r="J208" s="346">
        <f t="shared" si="59"/>
        <v>0</v>
      </c>
      <c r="K208" s="346">
        <f t="shared" si="69"/>
        <v>0</v>
      </c>
      <c r="L208" s="346">
        <f t="shared" si="60"/>
        <v>0</v>
      </c>
      <c r="M208" s="346">
        <f t="shared" si="57"/>
        <v>0</v>
      </c>
      <c r="N208" s="337">
        <f t="shared" si="61"/>
        <v>8.2360000000001037</v>
      </c>
      <c r="O208" s="337">
        <f t="shared" si="70"/>
        <v>0</v>
      </c>
      <c r="P208" s="337">
        <f t="shared" si="62"/>
        <v>0</v>
      </c>
    </row>
    <row r="209" spans="1:16" ht="17.25" customHeight="1" outlineLevel="2">
      <c r="A209" s="520" t="s">
        <v>18</v>
      </c>
      <c r="B209" s="265" t="s">
        <v>217</v>
      </c>
      <c r="C209" s="266" t="s">
        <v>9</v>
      </c>
      <c r="D209" s="262" t="str">
        <f t="shared" si="68"/>
        <v>Entrada Camp. Pekataya</v>
      </c>
      <c r="E209" s="262" t="s">
        <v>236</v>
      </c>
      <c r="F209" s="254">
        <f>+G208</f>
        <v>532.78600000000006</v>
      </c>
      <c r="G209" s="257">
        <v>562.02100000000007</v>
      </c>
      <c r="H209" s="291">
        <f t="shared" ref="H209:H218" si="71">+G209-F209</f>
        <v>29.235000000000014</v>
      </c>
      <c r="I209" s="352" t="s">
        <v>453</v>
      </c>
      <c r="J209" s="346">
        <f t="shared" si="59"/>
        <v>0</v>
      </c>
      <c r="K209" s="346">
        <f t="shared" si="69"/>
        <v>0</v>
      </c>
      <c r="L209" s="346">
        <f t="shared" si="60"/>
        <v>0</v>
      </c>
      <c r="M209" s="346">
        <f t="shared" si="57"/>
        <v>0</v>
      </c>
      <c r="N209" s="337">
        <f t="shared" si="61"/>
        <v>29.235000000000014</v>
      </c>
      <c r="O209" s="337">
        <f t="shared" si="70"/>
        <v>0</v>
      </c>
      <c r="P209" s="337">
        <f t="shared" si="62"/>
        <v>0</v>
      </c>
    </row>
    <row r="210" spans="1:16" ht="17.25" customHeight="1" outlineLevel="2">
      <c r="A210" s="520" t="s">
        <v>18</v>
      </c>
      <c r="B210" s="265" t="s">
        <v>217</v>
      </c>
      <c r="C210" s="266" t="s">
        <v>11</v>
      </c>
      <c r="D210" s="262" t="str">
        <f t="shared" si="68"/>
        <v>Tica Tica (Escuela)</v>
      </c>
      <c r="E210" s="262" t="s">
        <v>237</v>
      </c>
      <c r="F210" s="254">
        <f t="shared" ref="F210:F217" si="72">+G209</f>
        <v>562.02100000000007</v>
      </c>
      <c r="G210" s="257">
        <v>581.83600000000013</v>
      </c>
      <c r="H210" s="291">
        <f t="shared" si="71"/>
        <v>19.815000000000055</v>
      </c>
      <c r="I210" s="352" t="s">
        <v>453</v>
      </c>
      <c r="J210" s="346">
        <f t="shared" si="59"/>
        <v>0</v>
      </c>
      <c r="K210" s="346">
        <f t="shared" si="69"/>
        <v>0</v>
      </c>
      <c r="L210" s="346">
        <f t="shared" si="60"/>
        <v>0</v>
      </c>
      <c r="M210" s="346">
        <f t="shared" si="57"/>
        <v>0</v>
      </c>
      <c r="N210" s="337">
        <f t="shared" si="61"/>
        <v>19.815000000000055</v>
      </c>
      <c r="O210" s="337">
        <f t="shared" si="70"/>
        <v>0</v>
      </c>
      <c r="P210" s="337">
        <f t="shared" si="62"/>
        <v>0</v>
      </c>
    </row>
    <row r="211" spans="1:16" ht="17.25" customHeight="1" outlineLevel="2">
      <c r="A211" s="520" t="s">
        <v>18</v>
      </c>
      <c r="B211" s="265" t="s">
        <v>217</v>
      </c>
      <c r="C211" s="266" t="s">
        <v>13</v>
      </c>
      <c r="D211" s="262" t="str">
        <f t="shared" si="68"/>
        <v>Thojra Palca</v>
      </c>
      <c r="E211" s="262" t="s">
        <v>238</v>
      </c>
      <c r="F211" s="254">
        <f t="shared" si="72"/>
        <v>581.83600000000013</v>
      </c>
      <c r="G211" s="257">
        <v>604.60600000000011</v>
      </c>
      <c r="H211" s="291">
        <f t="shared" si="71"/>
        <v>22.769999999999982</v>
      </c>
      <c r="I211" s="352" t="s">
        <v>453</v>
      </c>
      <c r="J211" s="346">
        <f t="shared" si="59"/>
        <v>0</v>
      </c>
      <c r="K211" s="346">
        <f t="shared" si="69"/>
        <v>0</v>
      </c>
      <c r="L211" s="346">
        <f t="shared" si="60"/>
        <v>0</v>
      </c>
      <c r="M211" s="346">
        <f t="shared" si="57"/>
        <v>0</v>
      </c>
      <c r="N211" s="337">
        <f t="shared" si="61"/>
        <v>22.769999999999982</v>
      </c>
      <c r="O211" s="337">
        <f t="shared" si="70"/>
        <v>0</v>
      </c>
      <c r="P211" s="337">
        <f t="shared" si="62"/>
        <v>0</v>
      </c>
    </row>
    <row r="212" spans="1:16" ht="17.25" customHeight="1" outlineLevel="2">
      <c r="A212" s="520" t="s">
        <v>18</v>
      </c>
      <c r="B212" s="265" t="s">
        <v>217</v>
      </c>
      <c r="C212" s="266" t="s">
        <v>14</v>
      </c>
      <c r="D212" s="262" t="str">
        <f t="shared" si="68"/>
        <v>Cr. Rt. 7434 (a Thola Pampa)</v>
      </c>
      <c r="E212" s="262" t="s">
        <v>239</v>
      </c>
      <c r="F212" s="254">
        <f t="shared" si="72"/>
        <v>604.60600000000011</v>
      </c>
      <c r="G212" s="257">
        <v>626.43600000000015</v>
      </c>
      <c r="H212" s="291">
        <f t="shared" si="71"/>
        <v>21.830000000000041</v>
      </c>
      <c r="I212" s="352" t="s">
        <v>453</v>
      </c>
      <c r="J212" s="346">
        <f t="shared" si="59"/>
        <v>0</v>
      </c>
      <c r="K212" s="346">
        <f t="shared" si="69"/>
        <v>0</v>
      </c>
      <c r="L212" s="346">
        <f t="shared" si="60"/>
        <v>0</v>
      </c>
      <c r="M212" s="346">
        <f t="shared" si="57"/>
        <v>0</v>
      </c>
      <c r="N212" s="337">
        <f t="shared" si="61"/>
        <v>21.830000000000041</v>
      </c>
      <c r="O212" s="337">
        <f t="shared" si="70"/>
        <v>0</v>
      </c>
      <c r="P212" s="337">
        <f t="shared" si="62"/>
        <v>0</v>
      </c>
    </row>
    <row r="213" spans="1:16" ht="17.25" customHeight="1" outlineLevel="2">
      <c r="A213" s="520" t="s">
        <v>18</v>
      </c>
      <c r="B213" s="265" t="s">
        <v>217</v>
      </c>
      <c r="C213" s="266" t="s">
        <v>16</v>
      </c>
      <c r="D213" s="262" t="str">
        <f t="shared" si="68"/>
        <v>Reten Pulacayo</v>
      </c>
      <c r="E213" s="262" t="s">
        <v>240</v>
      </c>
      <c r="F213" s="254">
        <f t="shared" si="72"/>
        <v>626.43600000000015</v>
      </c>
      <c r="G213" s="257">
        <v>644.37700000000018</v>
      </c>
      <c r="H213" s="291">
        <f t="shared" si="71"/>
        <v>17.941000000000031</v>
      </c>
      <c r="I213" s="352" t="s">
        <v>453</v>
      </c>
      <c r="J213" s="346">
        <f t="shared" si="59"/>
        <v>0</v>
      </c>
      <c r="K213" s="346">
        <f t="shared" si="69"/>
        <v>0</v>
      </c>
      <c r="L213" s="346">
        <f t="shared" si="60"/>
        <v>0</v>
      </c>
      <c r="M213" s="346">
        <f t="shared" si="57"/>
        <v>0</v>
      </c>
      <c r="N213" s="337">
        <f t="shared" si="61"/>
        <v>17.941000000000031</v>
      </c>
      <c r="O213" s="337">
        <f t="shared" si="70"/>
        <v>0</v>
      </c>
      <c r="P213" s="337">
        <f t="shared" si="62"/>
        <v>0</v>
      </c>
    </row>
    <row r="214" spans="1:16" ht="17.25" customHeight="1" outlineLevel="2">
      <c r="A214" s="520" t="s">
        <v>18</v>
      </c>
      <c r="B214" s="265" t="s">
        <v>217</v>
      </c>
      <c r="C214" s="266" t="s">
        <v>19</v>
      </c>
      <c r="D214" s="262" t="str">
        <f t="shared" si="68"/>
        <v>Entrada Uyuni</v>
      </c>
      <c r="E214" s="262" t="s">
        <v>241</v>
      </c>
      <c r="F214" s="254">
        <f t="shared" si="72"/>
        <v>644.37700000000018</v>
      </c>
      <c r="G214" s="257">
        <v>646.13700000000017</v>
      </c>
      <c r="H214" s="291">
        <f t="shared" si="71"/>
        <v>1.7599999999999909</v>
      </c>
      <c r="I214" s="352" t="s">
        <v>453</v>
      </c>
      <c r="J214" s="346">
        <f t="shared" si="59"/>
        <v>0</v>
      </c>
      <c r="K214" s="346">
        <f t="shared" si="69"/>
        <v>0</v>
      </c>
      <c r="L214" s="346">
        <f t="shared" si="60"/>
        <v>0</v>
      </c>
      <c r="M214" s="346">
        <f t="shared" si="57"/>
        <v>0</v>
      </c>
      <c r="N214" s="337">
        <f t="shared" si="61"/>
        <v>1.7599999999999909</v>
      </c>
      <c r="O214" s="337">
        <f t="shared" si="70"/>
        <v>0</v>
      </c>
      <c r="P214" s="337">
        <f t="shared" si="62"/>
        <v>0</v>
      </c>
    </row>
    <row r="215" spans="1:16" ht="17.25" customHeight="1" outlineLevel="2">
      <c r="A215" s="520" t="s">
        <v>18</v>
      </c>
      <c r="B215" s="265" t="s">
        <v>217</v>
      </c>
      <c r="C215" s="266" t="s">
        <v>21</v>
      </c>
      <c r="D215" s="262" t="str">
        <f t="shared" si="68"/>
        <v>Salida Uyuni</v>
      </c>
      <c r="E215" s="262" t="s">
        <v>1024</v>
      </c>
      <c r="F215" s="254">
        <f t="shared" si="72"/>
        <v>646.13700000000017</v>
      </c>
      <c r="G215" s="257">
        <v>761.13700000000017</v>
      </c>
      <c r="H215" s="291">
        <f t="shared" si="71"/>
        <v>115</v>
      </c>
      <c r="I215" s="352" t="s">
        <v>453</v>
      </c>
      <c r="J215" s="346">
        <f t="shared" si="59"/>
        <v>0</v>
      </c>
      <c r="K215" s="346">
        <f t="shared" si="69"/>
        <v>0</v>
      </c>
      <c r="L215" s="346">
        <f t="shared" si="60"/>
        <v>0</v>
      </c>
      <c r="M215" s="346">
        <f t="shared" si="57"/>
        <v>0</v>
      </c>
      <c r="N215" s="337">
        <f t="shared" si="61"/>
        <v>115</v>
      </c>
      <c r="O215" s="337">
        <f t="shared" si="70"/>
        <v>0</v>
      </c>
      <c r="P215" s="337">
        <f t="shared" si="62"/>
        <v>0</v>
      </c>
    </row>
    <row r="216" spans="1:16" ht="17.25" customHeight="1" outlineLevel="2">
      <c r="A216" s="520" t="s">
        <v>18</v>
      </c>
      <c r="B216" s="265" t="s">
        <v>217</v>
      </c>
      <c r="C216" s="266" t="s">
        <v>23</v>
      </c>
      <c r="D216" s="262" t="str">
        <f t="shared" si="68"/>
        <v>Julaca</v>
      </c>
      <c r="E216" s="262" t="s">
        <v>211</v>
      </c>
      <c r="F216" s="254">
        <f t="shared" si="72"/>
        <v>761.13700000000017</v>
      </c>
      <c r="G216" s="257">
        <v>788.23700000000019</v>
      </c>
      <c r="H216" s="291">
        <f t="shared" si="71"/>
        <v>27.100000000000023</v>
      </c>
      <c r="I216" s="352" t="s">
        <v>453</v>
      </c>
      <c r="J216" s="346">
        <f t="shared" si="59"/>
        <v>0</v>
      </c>
      <c r="K216" s="346">
        <f t="shared" si="69"/>
        <v>0</v>
      </c>
      <c r="L216" s="346">
        <f t="shared" si="60"/>
        <v>0</v>
      </c>
      <c r="M216" s="346">
        <f t="shared" si="57"/>
        <v>0</v>
      </c>
      <c r="N216" s="337">
        <f t="shared" si="61"/>
        <v>27.100000000000023</v>
      </c>
      <c r="O216" s="337">
        <f t="shared" si="70"/>
        <v>0</v>
      </c>
      <c r="P216" s="337">
        <f t="shared" si="62"/>
        <v>0</v>
      </c>
    </row>
    <row r="217" spans="1:16" ht="17.25" customHeight="1" outlineLevel="2">
      <c r="A217" s="520" t="s">
        <v>18</v>
      </c>
      <c r="B217" s="265" t="s">
        <v>217</v>
      </c>
      <c r="C217" s="266" t="s">
        <v>25</v>
      </c>
      <c r="D217" s="262" t="str">
        <f t="shared" si="68"/>
        <v>San Juan</v>
      </c>
      <c r="E217" s="262" t="s">
        <v>1026</v>
      </c>
      <c r="F217" s="254">
        <f t="shared" si="72"/>
        <v>788.23700000000019</v>
      </c>
      <c r="G217" s="257">
        <v>828.33700000000022</v>
      </c>
      <c r="H217" s="291">
        <f t="shared" si="71"/>
        <v>40.100000000000023</v>
      </c>
      <c r="I217" s="352" t="s">
        <v>453</v>
      </c>
      <c r="J217" s="346">
        <f t="shared" si="59"/>
        <v>0</v>
      </c>
      <c r="K217" s="346">
        <f t="shared" si="69"/>
        <v>0</v>
      </c>
      <c r="L217" s="346">
        <f t="shared" si="60"/>
        <v>0</v>
      </c>
      <c r="M217" s="346">
        <f t="shared" si="57"/>
        <v>0</v>
      </c>
      <c r="N217" s="337">
        <f t="shared" si="61"/>
        <v>40.100000000000023</v>
      </c>
      <c r="O217" s="337">
        <f t="shared" si="70"/>
        <v>0</v>
      </c>
      <c r="P217" s="337">
        <f t="shared" si="62"/>
        <v>0</v>
      </c>
    </row>
    <row r="218" spans="1:16" ht="17.25" customHeight="1" outlineLevel="2">
      <c r="A218" s="520" t="s">
        <v>151</v>
      </c>
      <c r="B218" s="265" t="s">
        <v>217</v>
      </c>
      <c r="C218" s="266" t="s">
        <v>26</v>
      </c>
      <c r="D218" s="262" t="str">
        <f>+E217</f>
        <v>San Pedro de Quemez</v>
      </c>
      <c r="E218" s="262" t="s">
        <v>848</v>
      </c>
      <c r="F218" s="254">
        <f>+G217</f>
        <v>828.33700000000022</v>
      </c>
      <c r="G218" s="257">
        <v>898.13700000000017</v>
      </c>
      <c r="H218" s="291">
        <f t="shared" si="71"/>
        <v>69.799999999999955</v>
      </c>
      <c r="I218" s="352" t="s">
        <v>453</v>
      </c>
      <c r="J218" s="346">
        <f t="shared" si="59"/>
        <v>0</v>
      </c>
      <c r="K218" s="346">
        <f t="shared" si="69"/>
        <v>0</v>
      </c>
      <c r="L218" s="346">
        <f t="shared" si="60"/>
        <v>0</v>
      </c>
      <c r="M218" s="346">
        <f t="shared" si="57"/>
        <v>0</v>
      </c>
      <c r="N218" s="337">
        <f t="shared" si="61"/>
        <v>0</v>
      </c>
      <c r="O218" s="337">
        <f t="shared" si="70"/>
        <v>0</v>
      </c>
      <c r="P218" s="337">
        <f t="shared" si="62"/>
        <v>69.799999999999955</v>
      </c>
    </row>
    <row r="219" spans="1:16" ht="17.25" customHeight="1" outlineLevel="1">
      <c r="A219" s="523"/>
      <c r="B219" s="292" t="s">
        <v>99</v>
      </c>
      <c r="C219" s="293"/>
      <c r="D219" s="263" t="str">
        <f>+D220</f>
        <v>Hito III Villazón (Front. Paraguay)</v>
      </c>
      <c r="E219" s="263" t="str">
        <f>+E271</f>
        <v>Machacamarquita</v>
      </c>
      <c r="F219" s="294"/>
      <c r="G219" s="294"/>
      <c r="H219" s="295">
        <f>SUBTOTAL(9,H220:H271)</f>
        <v>976.35500000000002</v>
      </c>
      <c r="I219" s="352"/>
      <c r="J219" s="346"/>
      <c r="K219" s="346">
        <f t="shared" si="69"/>
        <v>0</v>
      </c>
      <c r="L219" s="346"/>
      <c r="M219" s="346"/>
      <c r="N219" s="337"/>
      <c r="O219" s="337">
        <f t="shared" si="70"/>
        <v>0</v>
      </c>
      <c r="P219" s="337"/>
    </row>
    <row r="220" spans="1:16" ht="17.25" customHeight="1" outlineLevel="2">
      <c r="A220" s="520" t="s">
        <v>151</v>
      </c>
      <c r="B220" s="265" t="s">
        <v>243</v>
      </c>
      <c r="C220" s="266" t="s">
        <v>1367</v>
      </c>
      <c r="D220" s="262" t="s">
        <v>242</v>
      </c>
      <c r="E220" s="262" t="s">
        <v>244</v>
      </c>
      <c r="F220" s="254">
        <v>0</v>
      </c>
      <c r="G220" s="254">
        <f>+F220+H220</f>
        <v>13.725</v>
      </c>
      <c r="H220" s="291">
        <v>13.725</v>
      </c>
      <c r="I220" s="352" t="s">
        <v>452</v>
      </c>
      <c r="J220" s="346">
        <f>IF(A220="PF",H220,0)</f>
        <v>0</v>
      </c>
      <c r="K220" s="346">
        <f t="shared" si="69"/>
        <v>0</v>
      </c>
      <c r="L220" s="346">
        <f>IF(A220="HO",H220,0)</f>
        <v>0</v>
      </c>
      <c r="M220" s="346">
        <f t="shared" ref="M220:M251" si="73">IF(A220="URB",H220,0)</f>
        <v>0</v>
      </c>
      <c r="N220" s="337">
        <f>IF(A220="GR",H220,0)</f>
        <v>0</v>
      </c>
      <c r="O220" s="337">
        <f t="shared" si="70"/>
        <v>0</v>
      </c>
      <c r="P220" s="337">
        <f>IF(A220="TI",H220,0)</f>
        <v>13.725</v>
      </c>
    </row>
    <row r="221" spans="1:16" ht="17.25" customHeight="1" outlineLevel="2">
      <c r="A221" s="520" t="s">
        <v>151</v>
      </c>
      <c r="B221" s="265" t="s">
        <v>243</v>
      </c>
      <c r="C221" s="266" t="s">
        <v>217</v>
      </c>
      <c r="D221" s="262" t="s">
        <v>244</v>
      </c>
      <c r="E221" s="262" t="s">
        <v>245</v>
      </c>
      <c r="F221" s="254">
        <v>13.725</v>
      </c>
      <c r="G221" s="254">
        <f>+F221+H221</f>
        <v>46.078000000000003</v>
      </c>
      <c r="H221" s="291">
        <v>32.353000000000002</v>
      </c>
      <c r="I221" s="352" t="s">
        <v>452</v>
      </c>
      <c r="J221" s="346">
        <f t="shared" ref="J221:J271" si="74">IF(A221="PF",H221,0)</f>
        <v>0</v>
      </c>
      <c r="K221" s="346">
        <f t="shared" si="69"/>
        <v>0</v>
      </c>
      <c r="L221" s="346">
        <f t="shared" ref="L221:L271" si="75">IF(A221="HO",H221,0)</f>
        <v>0</v>
      </c>
      <c r="M221" s="346">
        <f t="shared" si="73"/>
        <v>0</v>
      </c>
      <c r="N221" s="337">
        <f t="shared" ref="N221:N271" si="76">IF(A221="GR",H221,0)</f>
        <v>0</v>
      </c>
      <c r="O221" s="337">
        <f t="shared" si="70"/>
        <v>0</v>
      </c>
      <c r="P221" s="337">
        <f t="shared" ref="P221:P271" si="77">IF(A221="TI",H221,0)</f>
        <v>32.353000000000002</v>
      </c>
    </row>
    <row r="222" spans="1:16" ht="17.25" customHeight="1" outlineLevel="2">
      <c r="A222" s="520" t="s">
        <v>151</v>
      </c>
      <c r="B222" s="265" t="s">
        <v>243</v>
      </c>
      <c r="C222" s="266" t="s">
        <v>1369</v>
      </c>
      <c r="D222" s="262" t="s">
        <v>245</v>
      </c>
      <c r="E222" s="262" t="s">
        <v>246</v>
      </c>
      <c r="F222" s="254">
        <v>46.078000000000003</v>
      </c>
      <c r="G222" s="254">
        <f>+F222+H222</f>
        <v>89.215000000000003</v>
      </c>
      <c r="H222" s="291">
        <v>43.137</v>
      </c>
      <c r="I222" s="352" t="s">
        <v>452</v>
      </c>
      <c r="J222" s="346">
        <f t="shared" si="74"/>
        <v>0</v>
      </c>
      <c r="K222" s="346">
        <f t="shared" si="69"/>
        <v>0</v>
      </c>
      <c r="L222" s="346">
        <f t="shared" si="75"/>
        <v>0</v>
      </c>
      <c r="M222" s="346">
        <f t="shared" si="73"/>
        <v>0</v>
      </c>
      <c r="N222" s="337">
        <f t="shared" si="76"/>
        <v>0</v>
      </c>
      <c r="O222" s="337">
        <f t="shared" si="70"/>
        <v>0</v>
      </c>
      <c r="P222" s="337">
        <f t="shared" si="77"/>
        <v>43.137</v>
      </c>
    </row>
    <row r="223" spans="1:16" ht="17.25" customHeight="1" outlineLevel="2">
      <c r="A223" s="520" t="s">
        <v>151</v>
      </c>
      <c r="B223" s="265" t="s">
        <v>243</v>
      </c>
      <c r="C223" s="266" t="s">
        <v>1371</v>
      </c>
      <c r="D223" s="262" t="s">
        <v>246</v>
      </c>
      <c r="E223" s="262" t="s">
        <v>247</v>
      </c>
      <c r="F223" s="254">
        <v>89.215000000000003</v>
      </c>
      <c r="G223" s="254">
        <f>+F223+H223</f>
        <v>108.333</v>
      </c>
      <c r="H223" s="291">
        <v>19.117999999999999</v>
      </c>
      <c r="I223" s="352" t="s">
        <v>452</v>
      </c>
      <c r="J223" s="346">
        <f t="shared" si="74"/>
        <v>0</v>
      </c>
      <c r="K223" s="346">
        <f t="shared" si="69"/>
        <v>0</v>
      </c>
      <c r="L223" s="346">
        <f t="shared" si="75"/>
        <v>0</v>
      </c>
      <c r="M223" s="346">
        <f t="shared" si="73"/>
        <v>0</v>
      </c>
      <c r="N223" s="337">
        <f t="shared" si="76"/>
        <v>0</v>
      </c>
      <c r="O223" s="337">
        <f t="shared" si="70"/>
        <v>0</v>
      </c>
      <c r="P223" s="337">
        <f t="shared" si="77"/>
        <v>19.117999999999999</v>
      </c>
    </row>
    <row r="224" spans="1:16" ht="17.25" customHeight="1" outlineLevel="2">
      <c r="A224" s="520" t="s">
        <v>151</v>
      </c>
      <c r="B224" s="265" t="s">
        <v>243</v>
      </c>
      <c r="C224" s="266" t="s">
        <v>1373</v>
      </c>
      <c r="D224" s="262" t="s">
        <v>247</v>
      </c>
      <c r="E224" s="262" t="s">
        <v>293</v>
      </c>
      <c r="F224" s="254">
        <v>108.333</v>
      </c>
      <c r="G224" s="254">
        <f>+F224+H224</f>
        <v>128.137</v>
      </c>
      <c r="H224" s="291">
        <v>19.803999999999998</v>
      </c>
      <c r="I224" s="352" t="s">
        <v>452</v>
      </c>
      <c r="J224" s="346">
        <f t="shared" si="74"/>
        <v>0</v>
      </c>
      <c r="K224" s="346">
        <f t="shared" si="69"/>
        <v>0</v>
      </c>
      <c r="L224" s="346">
        <f t="shared" si="75"/>
        <v>0</v>
      </c>
      <c r="M224" s="346">
        <f t="shared" si="73"/>
        <v>0</v>
      </c>
      <c r="N224" s="337">
        <f t="shared" si="76"/>
        <v>0</v>
      </c>
      <c r="O224" s="337">
        <f t="shared" si="70"/>
        <v>0</v>
      </c>
      <c r="P224" s="337">
        <f t="shared" si="77"/>
        <v>19.803999999999998</v>
      </c>
    </row>
    <row r="225" spans="1:16" ht="17.25" customHeight="1" outlineLevel="2">
      <c r="A225" s="520" t="s">
        <v>1437</v>
      </c>
      <c r="B225" s="265" t="s">
        <v>243</v>
      </c>
      <c r="C225" s="296" t="s">
        <v>1374</v>
      </c>
      <c r="D225" s="262" t="s">
        <v>293</v>
      </c>
      <c r="E225" s="262" t="s">
        <v>294</v>
      </c>
      <c r="F225" s="254">
        <v>128.137</v>
      </c>
      <c r="G225" s="254">
        <v>167.29362650602411</v>
      </c>
      <c r="H225" s="291">
        <f t="shared" ref="H225:H246" si="78">+G225-F225</f>
        <v>39.156626506024111</v>
      </c>
      <c r="I225" s="352" t="s">
        <v>450</v>
      </c>
      <c r="J225" s="346">
        <f t="shared" si="74"/>
        <v>0</v>
      </c>
      <c r="K225" s="346">
        <f t="shared" si="69"/>
        <v>39.156626506024111</v>
      </c>
      <c r="L225" s="346">
        <f t="shared" si="75"/>
        <v>0</v>
      </c>
      <c r="M225" s="346">
        <f t="shared" si="73"/>
        <v>0</v>
      </c>
      <c r="N225" s="337">
        <f t="shared" si="76"/>
        <v>0</v>
      </c>
      <c r="O225" s="337">
        <f t="shared" si="70"/>
        <v>0</v>
      </c>
      <c r="P225" s="337">
        <f t="shared" si="77"/>
        <v>0</v>
      </c>
    </row>
    <row r="226" spans="1:16" ht="17.25" customHeight="1" outlineLevel="2">
      <c r="A226" s="520" t="s">
        <v>1437</v>
      </c>
      <c r="B226" s="265" t="s">
        <v>243</v>
      </c>
      <c r="C226" s="296" t="s">
        <v>1377</v>
      </c>
      <c r="D226" s="262" t="s">
        <v>294</v>
      </c>
      <c r="E226" s="262" t="s">
        <v>295</v>
      </c>
      <c r="F226" s="254">
        <v>167.29362650602411</v>
      </c>
      <c r="G226" s="254">
        <v>188.72936947791166</v>
      </c>
      <c r="H226" s="291">
        <f t="shared" si="78"/>
        <v>21.435742971887549</v>
      </c>
      <c r="I226" s="352" t="s">
        <v>450</v>
      </c>
      <c r="J226" s="346">
        <f t="shared" si="74"/>
        <v>0</v>
      </c>
      <c r="K226" s="346">
        <f t="shared" si="69"/>
        <v>21.435742971887549</v>
      </c>
      <c r="L226" s="346">
        <f t="shared" si="75"/>
        <v>0</v>
      </c>
      <c r="M226" s="346">
        <f t="shared" si="73"/>
        <v>0</v>
      </c>
      <c r="N226" s="337">
        <f t="shared" si="76"/>
        <v>0</v>
      </c>
      <c r="O226" s="337">
        <f t="shared" si="70"/>
        <v>0</v>
      </c>
      <c r="P226" s="337">
        <f t="shared" si="77"/>
        <v>0</v>
      </c>
    </row>
    <row r="227" spans="1:16" ht="17.25" customHeight="1" outlineLevel="2">
      <c r="A227" s="520" t="s">
        <v>1437</v>
      </c>
      <c r="B227" s="265" t="s">
        <v>243</v>
      </c>
      <c r="C227" s="296" t="s">
        <v>1379</v>
      </c>
      <c r="D227" s="262" t="s">
        <v>295</v>
      </c>
      <c r="E227" s="262" t="s">
        <v>296</v>
      </c>
      <c r="F227" s="254">
        <v>188.72936947791166</v>
      </c>
      <c r="G227" s="254">
        <v>196.41009236947792</v>
      </c>
      <c r="H227" s="291">
        <f t="shared" si="78"/>
        <v>7.680722891566262</v>
      </c>
      <c r="I227" s="352" t="s">
        <v>450</v>
      </c>
      <c r="J227" s="346">
        <f t="shared" si="74"/>
        <v>0</v>
      </c>
      <c r="K227" s="346">
        <f t="shared" si="69"/>
        <v>7.680722891566262</v>
      </c>
      <c r="L227" s="346">
        <f t="shared" si="75"/>
        <v>0</v>
      </c>
      <c r="M227" s="346">
        <f t="shared" si="73"/>
        <v>0</v>
      </c>
      <c r="N227" s="337">
        <f t="shared" si="76"/>
        <v>0</v>
      </c>
      <c r="O227" s="337">
        <f t="shared" si="70"/>
        <v>0</v>
      </c>
      <c r="P227" s="337">
        <f t="shared" si="77"/>
        <v>0</v>
      </c>
    </row>
    <row r="228" spans="1:16" ht="17.25" customHeight="1" outlineLevel="2">
      <c r="A228" s="520" t="s">
        <v>1437</v>
      </c>
      <c r="B228" s="265" t="s">
        <v>243</v>
      </c>
      <c r="C228" s="296" t="s">
        <v>1380</v>
      </c>
      <c r="D228" s="262" t="s">
        <v>296</v>
      </c>
      <c r="E228" s="262" t="s">
        <v>289</v>
      </c>
      <c r="F228" s="254">
        <v>196.41009236947792</v>
      </c>
      <c r="G228" s="254">
        <v>222.41410843373495</v>
      </c>
      <c r="H228" s="291">
        <f t="shared" si="78"/>
        <v>26.00401606425703</v>
      </c>
      <c r="I228" s="352" t="s">
        <v>450</v>
      </c>
      <c r="J228" s="346">
        <f t="shared" si="74"/>
        <v>0</v>
      </c>
      <c r="K228" s="346">
        <f t="shared" si="69"/>
        <v>26.00401606425703</v>
      </c>
      <c r="L228" s="346">
        <f t="shared" si="75"/>
        <v>0</v>
      </c>
      <c r="M228" s="346">
        <f t="shared" si="73"/>
        <v>0</v>
      </c>
      <c r="N228" s="337">
        <f t="shared" si="76"/>
        <v>0</v>
      </c>
      <c r="O228" s="337">
        <f t="shared" si="70"/>
        <v>0</v>
      </c>
      <c r="P228" s="337">
        <f t="shared" si="77"/>
        <v>0</v>
      </c>
    </row>
    <row r="229" spans="1:16" ht="17.25" customHeight="1" outlineLevel="2">
      <c r="A229" s="520" t="s">
        <v>18</v>
      </c>
      <c r="B229" s="265" t="s">
        <v>243</v>
      </c>
      <c r="C229" s="296" t="s">
        <v>1383</v>
      </c>
      <c r="D229" s="262" t="s">
        <v>289</v>
      </c>
      <c r="E229" s="262" t="s">
        <v>297</v>
      </c>
      <c r="F229" s="254">
        <v>222.41410843373495</v>
      </c>
      <c r="G229" s="254">
        <v>238.42816465863453</v>
      </c>
      <c r="H229" s="291">
        <f t="shared" si="78"/>
        <v>16.014056224899576</v>
      </c>
      <c r="I229" s="352" t="s">
        <v>450</v>
      </c>
      <c r="J229" s="346">
        <f t="shared" si="74"/>
        <v>0</v>
      </c>
      <c r="K229" s="346">
        <f t="shared" si="69"/>
        <v>0</v>
      </c>
      <c r="L229" s="346">
        <f t="shared" si="75"/>
        <v>0</v>
      </c>
      <c r="M229" s="346">
        <f t="shared" si="73"/>
        <v>0</v>
      </c>
      <c r="N229" s="337">
        <f t="shared" si="76"/>
        <v>16.014056224899576</v>
      </c>
      <c r="O229" s="337">
        <f t="shared" si="70"/>
        <v>0</v>
      </c>
      <c r="P229" s="337">
        <f t="shared" si="77"/>
        <v>0</v>
      </c>
    </row>
    <row r="230" spans="1:16" ht="17.25" customHeight="1" outlineLevel="2">
      <c r="A230" s="520" t="s">
        <v>18</v>
      </c>
      <c r="B230" s="265" t="s">
        <v>243</v>
      </c>
      <c r="C230" s="296" t="s">
        <v>1385</v>
      </c>
      <c r="D230" s="262" t="str">
        <f>+E229</f>
        <v>Cr. Aratical</v>
      </c>
      <c r="E230" s="262" t="s">
        <v>290</v>
      </c>
      <c r="F230" s="254">
        <v>238.42816465863453</v>
      </c>
      <c r="G230" s="254">
        <v>260.76752208835342</v>
      </c>
      <c r="H230" s="291">
        <f t="shared" si="78"/>
        <v>22.339357429718888</v>
      </c>
      <c r="I230" s="352" t="s">
        <v>450</v>
      </c>
      <c r="J230" s="346">
        <f t="shared" si="74"/>
        <v>0</v>
      </c>
      <c r="K230" s="346">
        <f t="shared" si="69"/>
        <v>0</v>
      </c>
      <c r="L230" s="346">
        <f t="shared" si="75"/>
        <v>0</v>
      </c>
      <c r="M230" s="346">
        <f t="shared" si="73"/>
        <v>0</v>
      </c>
      <c r="N230" s="337">
        <f t="shared" si="76"/>
        <v>22.339357429718888</v>
      </c>
      <c r="O230" s="337">
        <f t="shared" si="70"/>
        <v>0</v>
      </c>
      <c r="P230" s="337">
        <f t="shared" si="77"/>
        <v>0</v>
      </c>
    </row>
    <row r="231" spans="1:16" ht="17.25" customHeight="1" outlineLevel="2">
      <c r="A231" s="520" t="s">
        <v>18</v>
      </c>
      <c r="B231" s="265" t="s">
        <v>243</v>
      </c>
      <c r="C231" s="296" t="s">
        <v>1387</v>
      </c>
      <c r="D231" s="262" t="str">
        <f t="shared" ref="D231:D243" si="79">+E230</f>
        <v>Lim. Dpts. Chu.-SCZ (Cum. Incahuasi)</v>
      </c>
      <c r="E231" s="262" t="s">
        <v>298</v>
      </c>
      <c r="F231" s="254">
        <v>260.76752208835342</v>
      </c>
      <c r="G231" s="254">
        <v>299.62294377510045</v>
      </c>
      <c r="H231" s="291">
        <f t="shared" si="78"/>
        <v>38.855421686747036</v>
      </c>
      <c r="I231" s="352" t="s">
        <v>452</v>
      </c>
      <c r="J231" s="346">
        <f t="shared" si="74"/>
        <v>0</v>
      </c>
      <c r="K231" s="346">
        <f t="shared" si="69"/>
        <v>0</v>
      </c>
      <c r="L231" s="346">
        <f t="shared" si="75"/>
        <v>0</v>
      </c>
      <c r="M231" s="346">
        <f t="shared" si="73"/>
        <v>0</v>
      </c>
      <c r="N231" s="337">
        <f t="shared" si="76"/>
        <v>38.855421686747036</v>
      </c>
      <c r="O231" s="337">
        <f t="shared" si="70"/>
        <v>0</v>
      </c>
      <c r="P231" s="337">
        <f t="shared" si="77"/>
        <v>0</v>
      </c>
    </row>
    <row r="232" spans="1:16" ht="17.25" customHeight="1" outlineLevel="2">
      <c r="A232" s="520" t="s">
        <v>18</v>
      </c>
      <c r="B232" s="265" t="s">
        <v>243</v>
      </c>
      <c r="C232" s="296" t="s">
        <v>1389</v>
      </c>
      <c r="D232" s="262" t="str">
        <f t="shared" si="79"/>
        <v>Cr. Rt. A Taperillas</v>
      </c>
      <c r="E232" s="262" t="s">
        <v>299</v>
      </c>
      <c r="F232" s="254">
        <v>299.62294377510045</v>
      </c>
      <c r="G232" s="254">
        <v>326.43017269076307</v>
      </c>
      <c r="H232" s="291">
        <f t="shared" si="78"/>
        <v>26.80722891566262</v>
      </c>
      <c r="I232" s="352" t="s">
        <v>452</v>
      </c>
      <c r="J232" s="346">
        <f t="shared" si="74"/>
        <v>0</v>
      </c>
      <c r="K232" s="346">
        <f t="shared" si="69"/>
        <v>0</v>
      </c>
      <c r="L232" s="346">
        <f t="shared" si="75"/>
        <v>0</v>
      </c>
      <c r="M232" s="346">
        <f t="shared" si="73"/>
        <v>0</v>
      </c>
      <c r="N232" s="337">
        <f t="shared" si="76"/>
        <v>26.80722891566262</v>
      </c>
      <c r="O232" s="337">
        <f t="shared" si="70"/>
        <v>0</v>
      </c>
      <c r="P232" s="337">
        <f t="shared" si="77"/>
        <v>0</v>
      </c>
    </row>
    <row r="233" spans="1:16" ht="17.25" customHeight="1" outlineLevel="2">
      <c r="A233" s="520" t="s">
        <v>18</v>
      </c>
      <c r="B233" s="265" t="s">
        <v>243</v>
      </c>
      <c r="C233" s="296" t="s">
        <v>300</v>
      </c>
      <c r="D233" s="262" t="str">
        <f t="shared" si="79"/>
        <v>Monteagudo (Entrada)</v>
      </c>
      <c r="E233" s="262" t="s">
        <v>291</v>
      </c>
      <c r="F233" s="254">
        <v>326.43017269076307</v>
      </c>
      <c r="G233" s="254">
        <v>331.70100000000002</v>
      </c>
      <c r="H233" s="291">
        <f t="shared" si="78"/>
        <v>5.2708273092369495</v>
      </c>
      <c r="I233" s="352" t="s">
        <v>452</v>
      </c>
      <c r="J233" s="346">
        <f t="shared" si="74"/>
        <v>0</v>
      </c>
      <c r="K233" s="346">
        <f t="shared" si="69"/>
        <v>0</v>
      </c>
      <c r="L233" s="346">
        <f t="shared" si="75"/>
        <v>0</v>
      </c>
      <c r="M233" s="346">
        <f t="shared" si="73"/>
        <v>0</v>
      </c>
      <c r="N233" s="337">
        <f t="shared" si="76"/>
        <v>5.2708273092369495</v>
      </c>
      <c r="O233" s="337">
        <f t="shared" si="70"/>
        <v>0</v>
      </c>
      <c r="P233" s="337">
        <f t="shared" si="77"/>
        <v>0</v>
      </c>
    </row>
    <row r="234" spans="1:16" ht="17.25" customHeight="1" outlineLevel="2">
      <c r="A234" s="520" t="s">
        <v>18</v>
      </c>
      <c r="B234" s="265" t="s">
        <v>243</v>
      </c>
      <c r="C234" s="296" t="s">
        <v>1391</v>
      </c>
      <c r="D234" s="262" t="str">
        <f t="shared" si="79"/>
        <v>Cr.Rt. Huacareta (Salida Monteagudo)</v>
      </c>
      <c r="E234" s="262" t="s">
        <v>292</v>
      </c>
      <c r="F234" s="254">
        <v>331.70100000000002</v>
      </c>
      <c r="G234" s="254">
        <v>358.25700000000001</v>
      </c>
      <c r="H234" s="291">
        <f t="shared" si="78"/>
        <v>26.555999999999983</v>
      </c>
      <c r="I234" s="352" t="s">
        <v>452</v>
      </c>
      <c r="J234" s="346">
        <f t="shared" si="74"/>
        <v>0</v>
      </c>
      <c r="K234" s="346">
        <f t="shared" si="69"/>
        <v>0</v>
      </c>
      <c r="L234" s="346">
        <f t="shared" si="75"/>
        <v>0</v>
      </c>
      <c r="M234" s="346">
        <f t="shared" si="73"/>
        <v>0</v>
      </c>
      <c r="N234" s="337">
        <f t="shared" si="76"/>
        <v>26.555999999999983</v>
      </c>
      <c r="O234" s="337">
        <f t="shared" si="70"/>
        <v>0</v>
      </c>
      <c r="P234" s="337">
        <f t="shared" si="77"/>
        <v>0</v>
      </c>
    </row>
    <row r="235" spans="1:16" ht="17.25" customHeight="1" outlineLevel="2">
      <c r="A235" s="520" t="s">
        <v>18</v>
      </c>
      <c r="B235" s="265" t="s">
        <v>243</v>
      </c>
      <c r="C235" s="296" t="s">
        <v>1393</v>
      </c>
      <c r="D235" s="262" t="str">
        <f t="shared" si="79"/>
        <v>Río Bartolo (Salida)</v>
      </c>
      <c r="E235" s="262" t="s">
        <v>1269</v>
      </c>
      <c r="F235" s="254">
        <v>358.25700000000001</v>
      </c>
      <c r="G235" s="254">
        <v>375.82799999999997</v>
      </c>
      <c r="H235" s="291">
        <f t="shared" si="78"/>
        <v>17.57099999999997</v>
      </c>
      <c r="I235" s="352" t="s">
        <v>452</v>
      </c>
      <c r="J235" s="346">
        <f t="shared" si="74"/>
        <v>0</v>
      </c>
      <c r="K235" s="346">
        <f t="shared" si="69"/>
        <v>0</v>
      </c>
      <c r="L235" s="346">
        <f t="shared" si="75"/>
        <v>0</v>
      </c>
      <c r="M235" s="346">
        <f t="shared" si="73"/>
        <v>0</v>
      </c>
      <c r="N235" s="337">
        <f t="shared" si="76"/>
        <v>17.57099999999997</v>
      </c>
      <c r="O235" s="337">
        <f t="shared" si="70"/>
        <v>0</v>
      </c>
      <c r="P235" s="337">
        <f t="shared" si="77"/>
        <v>0</v>
      </c>
    </row>
    <row r="236" spans="1:16" ht="17.25" customHeight="1" outlineLevel="2">
      <c r="A236" s="520" t="s">
        <v>18</v>
      </c>
      <c r="B236" s="265" t="s">
        <v>243</v>
      </c>
      <c r="C236" s="296" t="s">
        <v>1395</v>
      </c>
      <c r="D236" s="262" t="str">
        <f t="shared" si="79"/>
        <v>Pte. Río Acero (Fin)</v>
      </c>
      <c r="E236" s="262" t="s">
        <v>301</v>
      </c>
      <c r="F236" s="254">
        <v>375.82799999999997</v>
      </c>
      <c r="G236" s="254">
        <v>410.416</v>
      </c>
      <c r="H236" s="291">
        <f t="shared" si="78"/>
        <v>34.588000000000022</v>
      </c>
      <c r="I236" s="352" t="s">
        <v>452</v>
      </c>
      <c r="J236" s="346">
        <f t="shared" si="74"/>
        <v>0</v>
      </c>
      <c r="K236" s="346">
        <f t="shared" si="69"/>
        <v>0</v>
      </c>
      <c r="L236" s="346">
        <f t="shared" si="75"/>
        <v>0</v>
      </c>
      <c r="M236" s="346">
        <f t="shared" si="73"/>
        <v>0</v>
      </c>
      <c r="N236" s="337">
        <f t="shared" si="76"/>
        <v>34.588000000000022</v>
      </c>
      <c r="O236" s="337">
        <f t="shared" si="70"/>
        <v>0</v>
      </c>
      <c r="P236" s="337">
        <f t="shared" si="77"/>
        <v>0</v>
      </c>
    </row>
    <row r="237" spans="1:16" ht="17.25" customHeight="1" outlineLevel="2">
      <c r="A237" s="520" t="s">
        <v>18</v>
      </c>
      <c r="B237" s="265" t="s">
        <v>243</v>
      </c>
      <c r="C237" s="296" t="s">
        <v>1433</v>
      </c>
      <c r="D237" s="262" t="str">
        <f t="shared" si="79"/>
        <v>El Rosal (Ent. Campto. SNC)</v>
      </c>
      <c r="E237" s="262" t="s">
        <v>302</v>
      </c>
      <c r="F237" s="254">
        <v>410.416</v>
      </c>
      <c r="G237" s="254">
        <v>434.01</v>
      </c>
      <c r="H237" s="291">
        <f t="shared" si="78"/>
        <v>23.593999999999994</v>
      </c>
      <c r="I237" s="352" t="s">
        <v>452</v>
      </c>
      <c r="J237" s="346">
        <f t="shared" si="74"/>
        <v>0</v>
      </c>
      <c r="K237" s="346">
        <f t="shared" si="69"/>
        <v>0</v>
      </c>
      <c r="L237" s="346">
        <f t="shared" si="75"/>
        <v>0</v>
      </c>
      <c r="M237" s="346">
        <f t="shared" si="73"/>
        <v>0</v>
      </c>
      <c r="N237" s="337">
        <f t="shared" si="76"/>
        <v>23.593999999999994</v>
      </c>
      <c r="O237" s="337">
        <f t="shared" si="70"/>
        <v>0</v>
      </c>
      <c r="P237" s="337">
        <f t="shared" si="77"/>
        <v>0</v>
      </c>
    </row>
    <row r="238" spans="1:16" ht="17.25" customHeight="1" outlineLevel="2">
      <c r="A238" s="520" t="s">
        <v>18</v>
      </c>
      <c r="B238" s="265" t="s">
        <v>243</v>
      </c>
      <c r="C238" s="296" t="s">
        <v>1435</v>
      </c>
      <c r="D238" s="262" t="str">
        <f t="shared" si="79"/>
        <v>Cr.Rt. A F.Pampa - Tabacal (Lamp.)</v>
      </c>
      <c r="E238" s="262" t="s">
        <v>308</v>
      </c>
      <c r="F238" s="254">
        <v>434.01</v>
      </c>
      <c r="G238" s="254">
        <v>455.54700000000003</v>
      </c>
      <c r="H238" s="291">
        <f t="shared" si="78"/>
        <v>21.537000000000035</v>
      </c>
      <c r="I238" s="352" t="s">
        <v>452</v>
      </c>
      <c r="J238" s="346">
        <f t="shared" si="74"/>
        <v>0</v>
      </c>
      <c r="K238" s="346">
        <f t="shared" si="69"/>
        <v>0</v>
      </c>
      <c r="L238" s="346">
        <f t="shared" si="75"/>
        <v>0</v>
      </c>
      <c r="M238" s="346">
        <f t="shared" si="73"/>
        <v>0</v>
      </c>
      <c r="N238" s="337">
        <f t="shared" si="76"/>
        <v>21.537000000000035</v>
      </c>
      <c r="O238" s="337">
        <f t="shared" si="70"/>
        <v>0</v>
      </c>
      <c r="P238" s="337">
        <f t="shared" si="77"/>
        <v>0</v>
      </c>
    </row>
    <row r="239" spans="1:16" ht="17.25" customHeight="1" outlineLevel="2">
      <c r="A239" s="520" t="s">
        <v>18</v>
      </c>
      <c r="B239" s="265" t="s">
        <v>243</v>
      </c>
      <c r="C239" s="296" t="s">
        <v>1439</v>
      </c>
      <c r="D239" s="262" t="str">
        <f t="shared" si="79"/>
        <v>Padilla (Cr. Circunvalación,Salida)</v>
      </c>
      <c r="E239" s="262" t="s">
        <v>309</v>
      </c>
      <c r="F239" s="254">
        <v>455.54700000000003</v>
      </c>
      <c r="G239" s="254">
        <v>487.72500000000002</v>
      </c>
      <c r="H239" s="291">
        <f t="shared" si="78"/>
        <v>32.177999999999997</v>
      </c>
      <c r="I239" s="352" t="s">
        <v>452</v>
      </c>
      <c r="J239" s="346">
        <f t="shared" si="74"/>
        <v>0</v>
      </c>
      <c r="K239" s="346">
        <f t="shared" si="69"/>
        <v>0</v>
      </c>
      <c r="L239" s="346">
        <f t="shared" si="75"/>
        <v>0</v>
      </c>
      <c r="M239" s="346">
        <f t="shared" si="73"/>
        <v>0</v>
      </c>
      <c r="N239" s="337">
        <f t="shared" si="76"/>
        <v>32.177999999999997</v>
      </c>
      <c r="O239" s="337">
        <f t="shared" si="70"/>
        <v>0</v>
      </c>
      <c r="P239" s="337">
        <f t="shared" si="77"/>
        <v>0</v>
      </c>
    </row>
    <row r="240" spans="1:16" ht="17.25" customHeight="1" outlineLevel="2">
      <c r="A240" s="520" t="s">
        <v>18</v>
      </c>
      <c r="B240" s="265" t="s">
        <v>243</v>
      </c>
      <c r="C240" s="296" t="s">
        <v>1440</v>
      </c>
      <c r="D240" s="262" t="str">
        <f t="shared" si="79"/>
        <v>Cr.Rt. Serrano Tomina (C. Sucre y M.Rada)</v>
      </c>
      <c r="E240" s="262" t="s">
        <v>310</v>
      </c>
      <c r="F240" s="254">
        <v>487.72500000000002</v>
      </c>
      <c r="G240" s="254">
        <v>517.69500000000005</v>
      </c>
      <c r="H240" s="291">
        <f t="shared" si="78"/>
        <v>29.970000000000027</v>
      </c>
      <c r="I240" s="352" t="s">
        <v>452</v>
      </c>
      <c r="J240" s="346">
        <f t="shared" si="74"/>
        <v>0</v>
      </c>
      <c r="K240" s="346">
        <f t="shared" si="69"/>
        <v>0</v>
      </c>
      <c r="L240" s="346">
        <f t="shared" si="75"/>
        <v>0</v>
      </c>
      <c r="M240" s="346">
        <f t="shared" si="73"/>
        <v>0</v>
      </c>
      <c r="N240" s="337">
        <f t="shared" si="76"/>
        <v>29.970000000000027</v>
      </c>
      <c r="O240" s="337">
        <f t="shared" si="70"/>
        <v>0</v>
      </c>
      <c r="P240" s="337">
        <f t="shared" si="77"/>
        <v>0</v>
      </c>
    </row>
    <row r="241" spans="1:16" ht="17.25" customHeight="1" outlineLevel="2">
      <c r="A241" s="520" t="s">
        <v>18</v>
      </c>
      <c r="B241" s="265" t="s">
        <v>243</v>
      </c>
      <c r="C241" s="296" t="s">
        <v>1441</v>
      </c>
      <c r="D241" s="262" t="str">
        <f t="shared" si="79"/>
        <v>Cr. Rt. A Quepupampa</v>
      </c>
      <c r="E241" s="262" t="s">
        <v>311</v>
      </c>
      <c r="F241" s="254">
        <v>517.69500000000005</v>
      </c>
      <c r="G241" s="254">
        <v>531.04899999999998</v>
      </c>
      <c r="H241" s="291">
        <f t="shared" si="78"/>
        <v>13.353999999999928</v>
      </c>
      <c r="I241" s="352" t="s">
        <v>452</v>
      </c>
      <c r="J241" s="346">
        <f t="shared" si="74"/>
        <v>0</v>
      </c>
      <c r="K241" s="346">
        <f t="shared" si="69"/>
        <v>0</v>
      </c>
      <c r="L241" s="346">
        <f t="shared" si="75"/>
        <v>0</v>
      </c>
      <c r="M241" s="346">
        <f t="shared" si="73"/>
        <v>0</v>
      </c>
      <c r="N241" s="337">
        <f t="shared" si="76"/>
        <v>13.353999999999928</v>
      </c>
      <c r="O241" s="337">
        <f t="shared" si="70"/>
        <v>0</v>
      </c>
      <c r="P241" s="337">
        <f t="shared" si="77"/>
        <v>0</v>
      </c>
    </row>
    <row r="242" spans="1:16" ht="17.25" customHeight="1" outlineLevel="2">
      <c r="A242" s="520" t="s">
        <v>18</v>
      </c>
      <c r="B242" s="265" t="s">
        <v>243</v>
      </c>
      <c r="C242" s="296" t="s">
        <v>0</v>
      </c>
      <c r="D242" s="262" t="str">
        <f t="shared" si="79"/>
        <v>Pte. Zudañez (fin)</v>
      </c>
      <c r="E242" s="262" t="s">
        <v>312</v>
      </c>
      <c r="F242" s="254">
        <v>531.04899999999998</v>
      </c>
      <c r="G242" s="254">
        <v>562.77599999999995</v>
      </c>
      <c r="H242" s="291">
        <f t="shared" si="78"/>
        <v>31.726999999999975</v>
      </c>
      <c r="I242" s="352" t="s">
        <v>452</v>
      </c>
      <c r="J242" s="346">
        <f t="shared" si="74"/>
        <v>0</v>
      </c>
      <c r="K242" s="346">
        <f t="shared" si="69"/>
        <v>0</v>
      </c>
      <c r="L242" s="346">
        <f t="shared" si="75"/>
        <v>0</v>
      </c>
      <c r="M242" s="346">
        <f t="shared" si="73"/>
        <v>0</v>
      </c>
      <c r="N242" s="337">
        <f t="shared" si="76"/>
        <v>31.726999999999975</v>
      </c>
      <c r="O242" s="337">
        <f t="shared" si="70"/>
        <v>0</v>
      </c>
      <c r="P242" s="337">
        <f t="shared" si="77"/>
        <v>0</v>
      </c>
    </row>
    <row r="243" spans="1:16" ht="17.25" customHeight="1" outlineLevel="2">
      <c r="A243" s="520" t="s">
        <v>18</v>
      </c>
      <c r="B243" s="265" t="s">
        <v>243</v>
      </c>
      <c r="C243" s="296" t="s">
        <v>1</v>
      </c>
      <c r="D243" s="262" t="str">
        <f t="shared" si="79"/>
        <v>Cr. Rt. A Cayambuco</v>
      </c>
      <c r="E243" s="262" t="s">
        <v>313</v>
      </c>
      <c r="F243" s="254">
        <v>562.77599999999995</v>
      </c>
      <c r="G243" s="254">
        <v>575.72699999999998</v>
      </c>
      <c r="H243" s="291">
        <f t="shared" si="78"/>
        <v>12.951000000000022</v>
      </c>
      <c r="I243" s="352" t="s">
        <v>452</v>
      </c>
      <c r="J243" s="346">
        <f t="shared" si="74"/>
        <v>0</v>
      </c>
      <c r="K243" s="346">
        <f t="shared" si="69"/>
        <v>0</v>
      </c>
      <c r="L243" s="346">
        <f t="shared" si="75"/>
        <v>0</v>
      </c>
      <c r="M243" s="346">
        <f t="shared" si="73"/>
        <v>0</v>
      </c>
      <c r="N243" s="337">
        <f t="shared" si="76"/>
        <v>12.951000000000022</v>
      </c>
      <c r="O243" s="337">
        <f t="shared" si="70"/>
        <v>0</v>
      </c>
      <c r="P243" s="337">
        <f t="shared" si="77"/>
        <v>0</v>
      </c>
    </row>
    <row r="244" spans="1:16" ht="17.25" customHeight="1" outlineLevel="2">
      <c r="A244" s="520" t="s">
        <v>701</v>
      </c>
      <c r="B244" s="265" t="s">
        <v>243</v>
      </c>
      <c r="C244" s="296" t="s">
        <v>2</v>
      </c>
      <c r="D244" s="262" t="s">
        <v>313</v>
      </c>
      <c r="E244" s="262" t="s">
        <v>314</v>
      </c>
      <c r="F244" s="254">
        <v>575.72699999999998</v>
      </c>
      <c r="G244" s="254">
        <v>614.53300000000002</v>
      </c>
      <c r="H244" s="291">
        <f t="shared" si="78"/>
        <v>38.80600000000004</v>
      </c>
      <c r="I244" s="352" t="s">
        <v>452</v>
      </c>
      <c r="J244" s="346">
        <f t="shared" si="74"/>
        <v>38.80600000000004</v>
      </c>
      <c r="K244" s="346">
        <f t="shared" si="69"/>
        <v>0</v>
      </c>
      <c r="L244" s="346">
        <f t="shared" si="75"/>
        <v>0</v>
      </c>
      <c r="M244" s="346">
        <f t="shared" si="73"/>
        <v>0</v>
      </c>
      <c r="N244" s="337">
        <f t="shared" si="76"/>
        <v>0</v>
      </c>
      <c r="O244" s="337">
        <f t="shared" si="70"/>
        <v>0</v>
      </c>
      <c r="P244" s="337">
        <f t="shared" si="77"/>
        <v>0</v>
      </c>
    </row>
    <row r="245" spans="1:16" ht="17.25" customHeight="1" outlineLevel="2">
      <c r="A245" s="520" t="s">
        <v>701</v>
      </c>
      <c r="B245" s="265" t="s">
        <v>243</v>
      </c>
      <c r="C245" s="296" t="s">
        <v>3</v>
      </c>
      <c r="D245" s="262" t="s">
        <v>314</v>
      </c>
      <c r="E245" s="262" t="s">
        <v>317</v>
      </c>
      <c r="F245" s="254">
        <v>614.53300000000002</v>
      </c>
      <c r="G245" s="254">
        <v>638.27800000000002</v>
      </c>
      <c r="H245" s="291">
        <f t="shared" si="78"/>
        <v>23.745000000000005</v>
      </c>
      <c r="I245" s="352" t="s">
        <v>452</v>
      </c>
      <c r="J245" s="346">
        <f t="shared" si="74"/>
        <v>23.745000000000005</v>
      </c>
      <c r="K245" s="346">
        <f t="shared" si="69"/>
        <v>0</v>
      </c>
      <c r="L245" s="346">
        <f t="shared" si="75"/>
        <v>0</v>
      </c>
      <c r="M245" s="346">
        <f t="shared" si="73"/>
        <v>0</v>
      </c>
      <c r="N245" s="337">
        <f t="shared" si="76"/>
        <v>0</v>
      </c>
      <c r="O245" s="337">
        <f t="shared" si="70"/>
        <v>0</v>
      </c>
      <c r="P245" s="337">
        <f t="shared" si="77"/>
        <v>0</v>
      </c>
    </row>
    <row r="246" spans="1:16" ht="17.25" customHeight="1" outlineLevel="2">
      <c r="A246" s="520" t="s">
        <v>1397</v>
      </c>
      <c r="B246" s="265" t="s">
        <v>243</v>
      </c>
      <c r="C246" s="296" t="s">
        <v>4</v>
      </c>
      <c r="D246" s="262" t="s">
        <v>317</v>
      </c>
      <c r="E246" s="262" t="s">
        <v>318</v>
      </c>
      <c r="F246" s="254">
        <v>638.27800000000002</v>
      </c>
      <c r="G246" s="254">
        <v>642.69500000000005</v>
      </c>
      <c r="H246" s="291">
        <f t="shared" si="78"/>
        <v>4.41700000000003</v>
      </c>
      <c r="I246" s="352" t="s">
        <v>452</v>
      </c>
      <c r="J246" s="346">
        <f t="shared" si="74"/>
        <v>0</v>
      </c>
      <c r="K246" s="346">
        <f t="shared" si="69"/>
        <v>0</v>
      </c>
      <c r="L246" s="346">
        <f t="shared" si="75"/>
        <v>0</v>
      </c>
      <c r="M246" s="346">
        <f t="shared" si="73"/>
        <v>4.41700000000003</v>
      </c>
      <c r="N246" s="337">
        <f t="shared" si="76"/>
        <v>0</v>
      </c>
      <c r="O246" s="337">
        <f t="shared" si="70"/>
        <v>0</v>
      </c>
      <c r="P246" s="337">
        <f t="shared" si="77"/>
        <v>0</v>
      </c>
    </row>
    <row r="247" spans="1:16" ht="17.25" customHeight="1" outlineLevel="2">
      <c r="A247" s="520" t="s">
        <v>1397</v>
      </c>
      <c r="B247" s="265" t="s">
        <v>243</v>
      </c>
      <c r="C247" s="296" t="s">
        <v>319</v>
      </c>
      <c r="D247" s="262" t="str">
        <f t="shared" ref="D247:D259" si="80">E246</f>
        <v>Sucre (Plaza Principal)</v>
      </c>
      <c r="E247" s="262" t="s">
        <v>830</v>
      </c>
      <c r="F247" s="254">
        <f t="shared" ref="F247:F270" si="81">G246</f>
        <v>642.69500000000005</v>
      </c>
      <c r="G247" s="254">
        <f t="shared" ref="G247:G259" si="82">F247+H247</f>
        <v>650.54500000000007</v>
      </c>
      <c r="H247" s="291">
        <v>7.85</v>
      </c>
      <c r="I247" s="352" t="s">
        <v>452</v>
      </c>
      <c r="J247" s="346">
        <f t="shared" si="74"/>
        <v>0</v>
      </c>
      <c r="K247" s="346">
        <f t="shared" si="69"/>
        <v>0</v>
      </c>
      <c r="L247" s="346">
        <f t="shared" si="75"/>
        <v>0</v>
      </c>
      <c r="M247" s="346">
        <f t="shared" si="73"/>
        <v>7.85</v>
      </c>
      <c r="N247" s="337">
        <f t="shared" si="76"/>
        <v>0</v>
      </c>
      <c r="O247" s="337">
        <f t="shared" si="70"/>
        <v>0</v>
      </c>
      <c r="P247" s="337">
        <f t="shared" si="77"/>
        <v>0</v>
      </c>
    </row>
    <row r="248" spans="1:16" ht="17.25" customHeight="1" outlineLevel="2">
      <c r="A248" s="520" t="s">
        <v>18</v>
      </c>
      <c r="B248" s="265" t="s">
        <v>243</v>
      </c>
      <c r="C248" s="296" t="s">
        <v>6</v>
      </c>
      <c r="D248" s="262" t="str">
        <f>E247</f>
        <v>Salida Sucre (aeropuerto)</v>
      </c>
      <c r="E248" s="262" t="s">
        <v>320</v>
      </c>
      <c r="F248" s="254">
        <f>G247</f>
        <v>650.54500000000007</v>
      </c>
      <c r="G248" s="254">
        <f t="shared" si="82"/>
        <v>676.0150000000001</v>
      </c>
      <c r="H248" s="291">
        <v>25.47</v>
      </c>
      <c r="I248" s="352" t="s">
        <v>452</v>
      </c>
      <c r="J248" s="346">
        <f t="shared" si="74"/>
        <v>0</v>
      </c>
      <c r="K248" s="346">
        <f t="shared" si="69"/>
        <v>0</v>
      </c>
      <c r="L248" s="346">
        <f t="shared" si="75"/>
        <v>0</v>
      </c>
      <c r="M248" s="346">
        <f t="shared" si="73"/>
        <v>0</v>
      </c>
      <c r="N248" s="337">
        <f t="shared" si="76"/>
        <v>25.47</v>
      </c>
      <c r="O248" s="337">
        <f t="shared" si="70"/>
        <v>0</v>
      </c>
      <c r="P248" s="337">
        <f t="shared" si="77"/>
        <v>0</v>
      </c>
    </row>
    <row r="249" spans="1:16" ht="17.25" customHeight="1" outlineLevel="2">
      <c r="A249" s="520" t="s">
        <v>18</v>
      </c>
      <c r="B249" s="265" t="s">
        <v>243</v>
      </c>
      <c r="C249" s="296" t="s">
        <v>8</v>
      </c>
      <c r="D249" s="262" t="str">
        <f t="shared" si="80"/>
        <v>Lim. Dptos. Chuq. - Potosí</v>
      </c>
      <c r="E249" s="262" t="s">
        <v>321</v>
      </c>
      <c r="F249" s="254">
        <f t="shared" si="81"/>
        <v>676.0150000000001</v>
      </c>
      <c r="G249" s="254">
        <f t="shared" si="82"/>
        <v>683.19500000000005</v>
      </c>
      <c r="H249" s="291">
        <v>7.18</v>
      </c>
      <c r="I249" s="352" t="s">
        <v>453</v>
      </c>
      <c r="J249" s="346">
        <f t="shared" si="74"/>
        <v>0</v>
      </c>
      <c r="K249" s="346">
        <f t="shared" si="69"/>
        <v>0</v>
      </c>
      <c r="L249" s="346">
        <f t="shared" si="75"/>
        <v>0</v>
      </c>
      <c r="M249" s="346">
        <f t="shared" si="73"/>
        <v>0</v>
      </c>
      <c r="N249" s="337">
        <f t="shared" si="76"/>
        <v>7.18</v>
      </c>
      <c r="O249" s="337">
        <f t="shared" si="70"/>
        <v>0</v>
      </c>
      <c r="P249" s="337">
        <f t="shared" si="77"/>
        <v>0</v>
      </c>
    </row>
    <row r="250" spans="1:16" ht="17.25" customHeight="1" outlineLevel="2">
      <c r="A250" s="520" t="s">
        <v>18</v>
      </c>
      <c r="B250" s="265" t="s">
        <v>243</v>
      </c>
      <c r="C250" s="296" t="s">
        <v>9</v>
      </c>
      <c r="D250" s="262" t="str">
        <f t="shared" si="80"/>
        <v>Rio Fisculco (alcantarilla)</v>
      </c>
      <c r="E250" s="262" t="s">
        <v>322</v>
      </c>
      <c r="F250" s="254">
        <f t="shared" si="81"/>
        <v>683.19500000000005</v>
      </c>
      <c r="G250" s="254">
        <f t="shared" si="82"/>
        <v>702.72500000000002</v>
      </c>
      <c r="H250" s="291">
        <v>19.53</v>
      </c>
      <c r="I250" s="352" t="s">
        <v>453</v>
      </c>
      <c r="J250" s="346">
        <f t="shared" si="74"/>
        <v>0</v>
      </c>
      <c r="K250" s="346">
        <f t="shared" si="69"/>
        <v>0</v>
      </c>
      <c r="L250" s="346">
        <f t="shared" si="75"/>
        <v>0</v>
      </c>
      <c r="M250" s="346">
        <f t="shared" si="73"/>
        <v>0</v>
      </c>
      <c r="N250" s="337">
        <f t="shared" si="76"/>
        <v>19.53</v>
      </c>
      <c r="O250" s="337">
        <f t="shared" si="70"/>
        <v>0</v>
      </c>
      <c r="P250" s="337">
        <f t="shared" si="77"/>
        <v>0</v>
      </c>
    </row>
    <row r="251" spans="1:16" ht="17.25" customHeight="1" outlineLevel="2">
      <c r="A251" s="520" t="s">
        <v>18</v>
      </c>
      <c r="B251" s="265" t="s">
        <v>243</v>
      </c>
      <c r="C251" s="296" t="s">
        <v>11</v>
      </c>
      <c r="D251" s="262" t="str">
        <f t="shared" si="80"/>
        <v>Entrada Ravelo</v>
      </c>
      <c r="E251" s="262" t="s">
        <v>323</v>
      </c>
      <c r="F251" s="254">
        <f t="shared" si="81"/>
        <v>702.72500000000002</v>
      </c>
      <c r="G251" s="254">
        <f t="shared" si="82"/>
        <v>703.72500000000002</v>
      </c>
      <c r="H251" s="291">
        <v>1</v>
      </c>
      <c r="I251" s="352" t="s">
        <v>453</v>
      </c>
      <c r="J251" s="346">
        <f t="shared" si="74"/>
        <v>0</v>
      </c>
      <c r="K251" s="346">
        <f t="shared" si="69"/>
        <v>0</v>
      </c>
      <c r="L251" s="346">
        <f t="shared" si="75"/>
        <v>0</v>
      </c>
      <c r="M251" s="346">
        <f t="shared" si="73"/>
        <v>0</v>
      </c>
      <c r="N251" s="337">
        <f t="shared" si="76"/>
        <v>1</v>
      </c>
      <c r="O251" s="337">
        <f t="shared" si="70"/>
        <v>0</v>
      </c>
      <c r="P251" s="337">
        <f t="shared" si="77"/>
        <v>0</v>
      </c>
    </row>
    <row r="252" spans="1:16" ht="17.25" customHeight="1" outlineLevel="2">
      <c r="A252" s="520" t="s">
        <v>18</v>
      </c>
      <c r="B252" s="265" t="s">
        <v>243</v>
      </c>
      <c r="C252" s="296" t="s">
        <v>13</v>
      </c>
      <c r="D252" s="262" t="str">
        <f t="shared" si="80"/>
        <v>Salida Ravelo</v>
      </c>
      <c r="E252" s="262" t="s">
        <v>324</v>
      </c>
      <c r="F252" s="254">
        <f t="shared" si="81"/>
        <v>703.72500000000002</v>
      </c>
      <c r="G252" s="254">
        <f t="shared" si="82"/>
        <v>721.01499999999999</v>
      </c>
      <c r="H252" s="291">
        <v>17.29</v>
      </c>
      <c r="I252" s="352" t="s">
        <v>453</v>
      </c>
      <c r="J252" s="346">
        <f t="shared" si="74"/>
        <v>0</v>
      </c>
      <c r="K252" s="346">
        <f t="shared" si="69"/>
        <v>0</v>
      </c>
      <c r="L252" s="346">
        <f t="shared" si="75"/>
        <v>0</v>
      </c>
      <c r="M252" s="346">
        <f t="shared" ref="M252:M271" si="83">IF(A252="URB",H252,0)</f>
        <v>0</v>
      </c>
      <c r="N252" s="337">
        <f t="shared" si="76"/>
        <v>17.29</v>
      </c>
      <c r="O252" s="337">
        <f t="shared" si="70"/>
        <v>0</v>
      </c>
      <c r="P252" s="337">
        <f t="shared" si="77"/>
        <v>0</v>
      </c>
    </row>
    <row r="253" spans="1:16" ht="17.25" customHeight="1" outlineLevel="2">
      <c r="A253" s="520" t="s">
        <v>18</v>
      </c>
      <c r="B253" s="265" t="s">
        <v>243</v>
      </c>
      <c r="C253" s="296" t="s">
        <v>14</v>
      </c>
      <c r="D253" s="262" t="str">
        <f t="shared" si="80"/>
        <v>Salida Pueblo Rodeo</v>
      </c>
      <c r="E253" s="262" t="s">
        <v>325</v>
      </c>
      <c r="F253" s="254">
        <f t="shared" si="81"/>
        <v>721.01499999999999</v>
      </c>
      <c r="G253" s="254">
        <f t="shared" si="82"/>
        <v>731.90499999999997</v>
      </c>
      <c r="H253" s="291">
        <v>10.89</v>
      </c>
      <c r="I253" s="352" t="s">
        <v>453</v>
      </c>
      <c r="J253" s="346">
        <f t="shared" si="74"/>
        <v>0</v>
      </c>
      <c r="K253" s="346">
        <f t="shared" si="69"/>
        <v>0</v>
      </c>
      <c r="L253" s="346">
        <f t="shared" si="75"/>
        <v>0</v>
      </c>
      <c r="M253" s="346">
        <f t="shared" si="83"/>
        <v>0</v>
      </c>
      <c r="N253" s="337">
        <f t="shared" si="76"/>
        <v>10.89</v>
      </c>
      <c r="O253" s="337">
        <f t="shared" si="70"/>
        <v>0</v>
      </c>
      <c r="P253" s="337">
        <f t="shared" si="77"/>
        <v>0</v>
      </c>
    </row>
    <row r="254" spans="1:16" ht="17.25" customHeight="1" outlineLevel="2">
      <c r="A254" s="520" t="s">
        <v>18</v>
      </c>
      <c r="B254" s="265" t="s">
        <v>243</v>
      </c>
      <c r="C254" s="296" t="s">
        <v>16</v>
      </c>
      <c r="D254" s="262" t="str">
        <f t="shared" si="80"/>
        <v>Río Jatun Mayu</v>
      </c>
      <c r="E254" s="262" t="s">
        <v>326</v>
      </c>
      <c r="F254" s="254">
        <f t="shared" si="81"/>
        <v>731.90499999999997</v>
      </c>
      <c r="G254" s="254">
        <f t="shared" si="82"/>
        <v>743.255</v>
      </c>
      <c r="H254" s="291">
        <v>11.35</v>
      </c>
      <c r="I254" s="352" t="s">
        <v>453</v>
      </c>
      <c r="J254" s="346">
        <f t="shared" si="74"/>
        <v>0</v>
      </c>
      <c r="K254" s="346">
        <f t="shared" si="69"/>
        <v>0</v>
      </c>
      <c r="L254" s="346">
        <f t="shared" si="75"/>
        <v>0</v>
      </c>
      <c r="M254" s="346">
        <f t="shared" si="83"/>
        <v>0</v>
      </c>
      <c r="N254" s="337">
        <f t="shared" si="76"/>
        <v>11.35</v>
      </c>
      <c r="O254" s="337">
        <f t="shared" si="70"/>
        <v>0</v>
      </c>
      <c r="P254" s="337">
        <f t="shared" si="77"/>
        <v>0</v>
      </c>
    </row>
    <row r="255" spans="1:16" ht="17.25" customHeight="1" outlineLevel="2">
      <c r="A255" s="520" t="s">
        <v>18</v>
      </c>
      <c r="B255" s="265" t="s">
        <v>243</v>
      </c>
      <c r="C255" s="296" t="s">
        <v>19</v>
      </c>
      <c r="D255" s="262" t="str">
        <f t="shared" si="80"/>
        <v>Salida Rio Tahuareja</v>
      </c>
      <c r="E255" s="262" t="s">
        <v>327</v>
      </c>
      <c r="F255" s="254">
        <f t="shared" si="81"/>
        <v>743.255</v>
      </c>
      <c r="G255" s="254">
        <f t="shared" si="82"/>
        <v>756.95500000000004</v>
      </c>
      <c r="H255" s="291">
        <v>13.7</v>
      </c>
      <c r="I255" s="352" t="s">
        <v>453</v>
      </c>
      <c r="J255" s="346">
        <f t="shared" si="74"/>
        <v>0</v>
      </c>
      <c r="K255" s="346">
        <f t="shared" si="69"/>
        <v>0</v>
      </c>
      <c r="L255" s="346">
        <f t="shared" si="75"/>
        <v>0</v>
      </c>
      <c r="M255" s="346">
        <f t="shared" si="83"/>
        <v>0</v>
      </c>
      <c r="N255" s="337">
        <f t="shared" si="76"/>
        <v>13.7</v>
      </c>
      <c r="O255" s="337">
        <f t="shared" si="70"/>
        <v>0</v>
      </c>
      <c r="P255" s="337">
        <f t="shared" si="77"/>
        <v>0</v>
      </c>
    </row>
    <row r="256" spans="1:16" ht="17.25" customHeight="1" outlineLevel="2">
      <c r="A256" s="520" t="s">
        <v>18</v>
      </c>
      <c r="B256" s="265" t="s">
        <v>243</v>
      </c>
      <c r="C256" s="296" t="s">
        <v>21</v>
      </c>
      <c r="D256" s="262" t="str">
        <f t="shared" si="80"/>
        <v>Entrad Ocuri</v>
      </c>
      <c r="E256" s="262" t="s">
        <v>328</v>
      </c>
      <c r="F256" s="254">
        <f t="shared" si="81"/>
        <v>756.95500000000004</v>
      </c>
      <c r="G256" s="254">
        <f t="shared" si="82"/>
        <v>778.8950000000001</v>
      </c>
      <c r="H256" s="291">
        <v>21.94</v>
      </c>
      <c r="I256" s="352" t="s">
        <v>453</v>
      </c>
      <c r="J256" s="346">
        <f t="shared" si="74"/>
        <v>0</v>
      </c>
      <c r="K256" s="346">
        <f t="shared" si="69"/>
        <v>0</v>
      </c>
      <c r="L256" s="346">
        <f t="shared" si="75"/>
        <v>0</v>
      </c>
      <c r="M256" s="346">
        <f t="shared" si="83"/>
        <v>0</v>
      </c>
      <c r="N256" s="337">
        <f t="shared" si="76"/>
        <v>21.94</v>
      </c>
      <c r="O256" s="337">
        <f t="shared" si="70"/>
        <v>0</v>
      </c>
      <c r="P256" s="337">
        <f t="shared" si="77"/>
        <v>0</v>
      </c>
    </row>
    <row r="257" spans="1:16" ht="17.25" customHeight="1" outlineLevel="2">
      <c r="A257" s="520" t="s">
        <v>18</v>
      </c>
      <c r="B257" s="265" t="s">
        <v>243</v>
      </c>
      <c r="C257" s="296" t="s">
        <v>23</v>
      </c>
      <c r="D257" s="262" t="str">
        <f t="shared" si="80"/>
        <v>Tomaycuri (Salida Río)</v>
      </c>
      <c r="E257" s="262" t="s">
        <v>330</v>
      </c>
      <c r="F257" s="254">
        <f t="shared" si="81"/>
        <v>778.8950000000001</v>
      </c>
      <c r="G257" s="254">
        <f t="shared" si="82"/>
        <v>799.66500000000008</v>
      </c>
      <c r="H257" s="291">
        <v>20.77</v>
      </c>
      <c r="I257" s="352" t="s">
        <v>453</v>
      </c>
      <c r="J257" s="346">
        <f t="shared" si="74"/>
        <v>0</v>
      </c>
      <c r="K257" s="346">
        <f t="shared" si="69"/>
        <v>0</v>
      </c>
      <c r="L257" s="346">
        <f t="shared" si="75"/>
        <v>0</v>
      </c>
      <c r="M257" s="346">
        <f t="shared" si="83"/>
        <v>0</v>
      </c>
      <c r="N257" s="337">
        <f t="shared" si="76"/>
        <v>20.77</v>
      </c>
      <c r="O257" s="337">
        <f t="shared" si="70"/>
        <v>0</v>
      </c>
      <c r="P257" s="337">
        <f t="shared" si="77"/>
        <v>0</v>
      </c>
    </row>
    <row r="258" spans="1:16" ht="17.25" customHeight="1" outlineLevel="2">
      <c r="A258" s="520" t="s">
        <v>18</v>
      </c>
      <c r="B258" s="265" t="s">
        <v>243</v>
      </c>
      <c r="C258" s="296" t="s">
        <v>25</v>
      </c>
      <c r="D258" s="262" t="str">
        <f t="shared" si="80"/>
        <v>Entrada Macha</v>
      </c>
      <c r="E258" s="262" t="s">
        <v>331</v>
      </c>
      <c r="F258" s="254">
        <f t="shared" si="81"/>
        <v>799.66500000000008</v>
      </c>
      <c r="G258" s="254">
        <f t="shared" si="82"/>
        <v>809.60500000000013</v>
      </c>
      <c r="H258" s="291">
        <v>9.94</v>
      </c>
      <c r="I258" s="352" t="s">
        <v>453</v>
      </c>
      <c r="J258" s="346">
        <f t="shared" si="74"/>
        <v>0</v>
      </c>
      <c r="K258" s="346">
        <f t="shared" si="69"/>
        <v>0</v>
      </c>
      <c r="L258" s="346">
        <f t="shared" si="75"/>
        <v>0</v>
      </c>
      <c r="M258" s="346">
        <f t="shared" si="83"/>
        <v>0</v>
      </c>
      <c r="N258" s="337">
        <f t="shared" si="76"/>
        <v>9.94</v>
      </c>
      <c r="O258" s="337">
        <f t="shared" si="70"/>
        <v>0</v>
      </c>
      <c r="P258" s="337">
        <f t="shared" si="77"/>
        <v>0</v>
      </c>
    </row>
    <row r="259" spans="1:16" ht="17.25" customHeight="1" outlineLevel="2">
      <c r="A259" s="520" t="s">
        <v>18</v>
      </c>
      <c r="B259" s="265" t="s">
        <v>243</v>
      </c>
      <c r="C259" s="296" t="s">
        <v>26</v>
      </c>
      <c r="D259" s="262" t="str">
        <f t="shared" si="80"/>
        <v>Entrada Finca Esquena</v>
      </c>
      <c r="E259" s="262" t="s">
        <v>332</v>
      </c>
      <c r="F259" s="254">
        <f t="shared" si="81"/>
        <v>809.60500000000013</v>
      </c>
      <c r="G259" s="254">
        <f t="shared" si="82"/>
        <v>819.8950000000001</v>
      </c>
      <c r="H259" s="291">
        <v>10.29</v>
      </c>
      <c r="I259" s="352" t="s">
        <v>453</v>
      </c>
      <c r="J259" s="346">
        <f t="shared" si="74"/>
        <v>0</v>
      </c>
      <c r="K259" s="346">
        <f t="shared" si="69"/>
        <v>0</v>
      </c>
      <c r="L259" s="346">
        <f t="shared" si="75"/>
        <v>0</v>
      </c>
      <c r="M259" s="346">
        <f t="shared" si="83"/>
        <v>0</v>
      </c>
      <c r="N259" s="337">
        <f t="shared" si="76"/>
        <v>10.29</v>
      </c>
      <c r="O259" s="337">
        <f t="shared" si="70"/>
        <v>0</v>
      </c>
      <c r="P259" s="337">
        <f t="shared" si="77"/>
        <v>0</v>
      </c>
    </row>
    <row r="260" spans="1:16" ht="17.25" customHeight="1" outlineLevel="2">
      <c r="A260" s="520" t="s">
        <v>18</v>
      </c>
      <c r="B260" s="265" t="s">
        <v>243</v>
      </c>
      <c r="C260" s="296" t="s">
        <v>28</v>
      </c>
      <c r="D260" s="262" t="s">
        <v>332</v>
      </c>
      <c r="E260" s="262" t="s">
        <v>742</v>
      </c>
      <c r="F260" s="254">
        <f t="shared" si="81"/>
        <v>819.8950000000001</v>
      </c>
      <c r="G260" s="254">
        <v>833.02</v>
      </c>
      <c r="H260" s="291">
        <f>+G260-F260</f>
        <v>13.124999999999886</v>
      </c>
      <c r="I260" s="352" t="s">
        <v>453</v>
      </c>
      <c r="J260" s="346">
        <f t="shared" si="74"/>
        <v>0</v>
      </c>
      <c r="K260" s="346">
        <f t="shared" si="69"/>
        <v>0</v>
      </c>
      <c r="L260" s="346">
        <f t="shared" si="75"/>
        <v>0</v>
      </c>
      <c r="M260" s="346">
        <f t="shared" si="83"/>
        <v>0</v>
      </c>
      <c r="N260" s="337">
        <f t="shared" si="76"/>
        <v>13.124999999999886</v>
      </c>
      <c r="O260" s="337">
        <f t="shared" si="70"/>
        <v>0</v>
      </c>
      <c r="P260" s="337">
        <f t="shared" si="77"/>
        <v>0</v>
      </c>
    </row>
    <row r="261" spans="1:16" ht="17.25" customHeight="1" outlineLevel="2">
      <c r="A261" s="520" t="s">
        <v>18</v>
      </c>
      <c r="B261" s="265" t="s">
        <v>243</v>
      </c>
      <c r="C261" s="296" t="s">
        <v>30</v>
      </c>
      <c r="D261" s="262" t="str">
        <f>E260</f>
        <v>Chacapuco</v>
      </c>
      <c r="E261" s="262" t="s">
        <v>743</v>
      </c>
      <c r="F261" s="254">
        <f t="shared" si="81"/>
        <v>833.02</v>
      </c>
      <c r="G261" s="254">
        <v>846.67</v>
      </c>
      <c r="H261" s="291">
        <f t="shared" ref="H261:H271" si="84">+G261-F261</f>
        <v>13.649999999999977</v>
      </c>
      <c r="I261" s="352" t="s">
        <v>453</v>
      </c>
      <c r="J261" s="346">
        <f t="shared" si="74"/>
        <v>0</v>
      </c>
      <c r="K261" s="346">
        <f t="shared" ref="K261:K324" si="85">IF(A261="TS",H261,0)</f>
        <v>0</v>
      </c>
      <c r="L261" s="346">
        <f t="shared" si="75"/>
        <v>0</v>
      </c>
      <c r="M261" s="346">
        <f t="shared" si="83"/>
        <v>0</v>
      </c>
      <c r="N261" s="337">
        <f t="shared" si="76"/>
        <v>13.649999999999977</v>
      </c>
      <c r="O261" s="337">
        <f t="shared" ref="O261:O324" si="86">IF(A261="ep",H261,0)</f>
        <v>0</v>
      </c>
      <c r="P261" s="337">
        <f t="shared" si="77"/>
        <v>0</v>
      </c>
    </row>
    <row r="262" spans="1:16" ht="17.25" customHeight="1" outlineLevel="2">
      <c r="A262" s="520" t="s">
        <v>18</v>
      </c>
      <c r="B262" s="265" t="s">
        <v>243</v>
      </c>
      <c r="C262" s="296" t="s">
        <v>31</v>
      </c>
      <c r="D262" s="262" t="str">
        <f>E261</f>
        <v>Salida Puente Río Colorado</v>
      </c>
      <c r="E262" s="262" t="s">
        <v>744</v>
      </c>
      <c r="F262" s="254">
        <f t="shared" si="81"/>
        <v>846.67</v>
      </c>
      <c r="G262" s="254">
        <v>861.37</v>
      </c>
      <c r="H262" s="291">
        <f t="shared" si="84"/>
        <v>14.700000000000045</v>
      </c>
      <c r="I262" s="352" t="s">
        <v>453</v>
      </c>
      <c r="J262" s="346">
        <f t="shared" si="74"/>
        <v>0</v>
      </c>
      <c r="K262" s="346">
        <f t="shared" si="85"/>
        <v>0</v>
      </c>
      <c r="L262" s="346">
        <f t="shared" si="75"/>
        <v>0</v>
      </c>
      <c r="M262" s="346">
        <f t="shared" si="83"/>
        <v>0</v>
      </c>
      <c r="N262" s="337">
        <f t="shared" si="76"/>
        <v>14.700000000000045</v>
      </c>
      <c r="O262" s="337">
        <f t="shared" si="86"/>
        <v>0</v>
      </c>
      <c r="P262" s="337">
        <f t="shared" si="77"/>
        <v>0</v>
      </c>
    </row>
    <row r="263" spans="1:16" ht="17.25" customHeight="1" outlineLevel="2">
      <c r="A263" s="520" t="s">
        <v>18</v>
      </c>
      <c r="B263" s="265" t="s">
        <v>243</v>
      </c>
      <c r="C263" s="296" t="s">
        <v>32</v>
      </c>
      <c r="D263" s="262" t="str">
        <f>E262</f>
        <v>Chuquihuta (Salida)</v>
      </c>
      <c r="E263" s="262" t="s">
        <v>745</v>
      </c>
      <c r="F263" s="254">
        <f t="shared" si="81"/>
        <v>861.37</v>
      </c>
      <c r="G263" s="254">
        <v>872.84</v>
      </c>
      <c r="H263" s="291">
        <f t="shared" si="84"/>
        <v>11.470000000000027</v>
      </c>
      <c r="I263" s="352" t="s">
        <v>453</v>
      </c>
      <c r="J263" s="346">
        <f t="shared" si="74"/>
        <v>0</v>
      </c>
      <c r="K263" s="346">
        <f t="shared" si="85"/>
        <v>0</v>
      </c>
      <c r="L263" s="346">
        <f t="shared" si="75"/>
        <v>0</v>
      </c>
      <c r="M263" s="346">
        <f t="shared" si="83"/>
        <v>0</v>
      </c>
      <c r="N263" s="337">
        <f t="shared" si="76"/>
        <v>11.470000000000027</v>
      </c>
      <c r="O263" s="337">
        <f t="shared" si="86"/>
        <v>0</v>
      </c>
      <c r="P263" s="337">
        <f t="shared" si="77"/>
        <v>0</v>
      </c>
    </row>
    <row r="264" spans="1:16" ht="17.25" customHeight="1" outlineLevel="2">
      <c r="A264" s="520" t="s">
        <v>18</v>
      </c>
      <c r="B264" s="265" t="s">
        <v>243</v>
      </c>
      <c r="C264" s="296" t="s">
        <v>34</v>
      </c>
      <c r="D264" s="262" t="str">
        <f t="shared" ref="D264:D270" si="87">E263</f>
        <v xml:space="preserve">Salida Lagunillas </v>
      </c>
      <c r="E264" s="262" t="s">
        <v>608</v>
      </c>
      <c r="F264" s="254">
        <f t="shared" si="81"/>
        <v>872.84</v>
      </c>
      <c r="G264" s="334">
        <v>891.60500000000002</v>
      </c>
      <c r="H264" s="291">
        <f t="shared" si="84"/>
        <v>18.764999999999986</v>
      </c>
      <c r="I264" s="352" t="s">
        <v>453</v>
      </c>
      <c r="J264" s="346">
        <f t="shared" si="74"/>
        <v>0</v>
      </c>
      <c r="K264" s="346">
        <f t="shared" si="85"/>
        <v>0</v>
      </c>
      <c r="L264" s="346">
        <f t="shared" si="75"/>
        <v>0</v>
      </c>
      <c r="M264" s="346">
        <f t="shared" si="83"/>
        <v>0</v>
      </c>
      <c r="N264" s="337">
        <f t="shared" si="76"/>
        <v>18.764999999999986</v>
      </c>
      <c r="O264" s="337">
        <f t="shared" si="86"/>
        <v>0</v>
      </c>
      <c r="P264" s="337">
        <f t="shared" si="77"/>
        <v>0</v>
      </c>
    </row>
    <row r="265" spans="1:16" ht="17.25" customHeight="1" outlineLevel="2">
      <c r="A265" s="520" t="s">
        <v>701</v>
      </c>
      <c r="B265" s="265" t="s">
        <v>243</v>
      </c>
      <c r="C265" s="296" t="s">
        <v>36</v>
      </c>
      <c r="D265" s="262" t="str">
        <f>+E264</f>
        <v>Entrada Uncia (Campamento)</v>
      </c>
      <c r="E265" s="262" t="s">
        <v>333</v>
      </c>
      <c r="F265" s="254">
        <f>G264</f>
        <v>891.60500000000002</v>
      </c>
      <c r="G265" s="334">
        <v>897.54499999999996</v>
      </c>
      <c r="H265" s="291">
        <f t="shared" si="84"/>
        <v>5.9399999999999409</v>
      </c>
      <c r="I265" s="352" t="s">
        <v>453</v>
      </c>
      <c r="J265" s="346">
        <f t="shared" si="74"/>
        <v>5.9399999999999409</v>
      </c>
      <c r="K265" s="346">
        <f t="shared" si="85"/>
        <v>0</v>
      </c>
      <c r="L265" s="346">
        <f t="shared" si="75"/>
        <v>0</v>
      </c>
      <c r="M265" s="346">
        <f t="shared" si="83"/>
        <v>0</v>
      </c>
      <c r="N265" s="337">
        <f t="shared" si="76"/>
        <v>0</v>
      </c>
      <c r="O265" s="337">
        <f t="shared" si="86"/>
        <v>0</v>
      </c>
      <c r="P265" s="337">
        <f t="shared" si="77"/>
        <v>0</v>
      </c>
    </row>
    <row r="266" spans="1:16" ht="17.25" customHeight="1" outlineLevel="2">
      <c r="A266" s="520" t="s">
        <v>18</v>
      </c>
      <c r="B266" s="265" t="s">
        <v>243</v>
      </c>
      <c r="C266" s="296" t="s">
        <v>38</v>
      </c>
      <c r="D266" s="262" t="str">
        <f>E265</f>
        <v>Entrada Llallagua (Alcantarilla)</v>
      </c>
      <c r="E266" s="262" t="s">
        <v>334</v>
      </c>
      <c r="F266" s="254">
        <f>G265</f>
        <v>897.54499999999996</v>
      </c>
      <c r="G266" s="334">
        <v>908.60500000000002</v>
      </c>
      <c r="H266" s="291">
        <f t="shared" si="84"/>
        <v>11.060000000000059</v>
      </c>
      <c r="I266" s="352" t="s">
        <v>453</v>
      </c>
      <c r="J266" s="346">
        <f t="shared" si="74"/>
        <v>0</v>
      </c>
      <c r="K266" s="346">
        <f t="shared" si="85"/>
        <v>0</v>
      </c>
      <c r="L266" s="346">
        <f t="shared" si="75"/>
        <v>0</v>
      </c>
      <c r="M266" s="346">
        <f t="shared" si="83"/>
        <v>0</v>
      </c>
      <c r="N266" s="337">
        <f t="shared" si="76"/>
        <v>11.060000000000059</v>
      </c>
      <c r="O266" s="337">
        <f t="shared" si="86"/>
        <v>0</v>
      </c>
      <c r="P266" s="337">
        <f t="shared" si="77"/>
        <v>0</v>
      </c>
    </row>
    <row r="267" spans="1:16" ht="17.25" customHeight="1" outlineLevel="2">
      <c r="A267" s="520" t="s">
        <v>18</v>
      </c>
      <c r="B267" s="265" t="s">
        <v>243</v>
      </c>
      <c r="C267" s="296" t="s">
        <v>40</v>
      </c>
      <c r="D267" s="262" t="str">
        <f t="shared" si="87"/>
        <v>Cruce Kharipuyo</v>
      </c>
      <c r="E267" s="262" t="s">
        <v>746</v>
      </c>
      <c r="F267" s="254">
        <f t="shared" si="81"/>
        <v>908.60500000000002</v>
      </c>
      <c r="G267" s="334">
        <v>927.95500000000004</v>
      </c>
      <c r="H267" s="291">
        <f t="shared" si="84"/>
        <v>19.350000000000023</v>
      </c>
      <c r="I267" s="352" t="s">
        <v>453</v>
      </c>
      <c r="J267" s="346">
        <f t="shared" si="74"/>
        <v>0</v>
      </c>
      <c r="K267" s="346">
        <f t="shared" si="85"/>
        <v>0</v>
      </c>
      <c r="L267" s="346">
        <f t="shared" si="75"/>
        <v>0</v>
      </c>
      <c r="M267" s="346">
        <f t="shared" si="83"/>
        <v>0</v>
      </c>
      <c r="N267" s="337">
        <f t="shared" si="76"/>
        <v>19.350000000000023</v>
      </c>
      <c r="O267" s="337">
        <f t="shared" si="86"/>
        <v>0</v>
      </c>
      <c r="P267" s="337">
        <f t="shared" si="77"/>
        <v>0</v>
      </c>
    </row>
    <row r="268" spans="1:16" ht="17.25" customHeight="1" outlineLevel="2">
      <c r="A268" s="520" t="s">
        <v>18</v>
      </c>
      <c r="B268" s="265" t="s">
        <v>243</v>
      </c>
      <c r="C268" s="296" t="s">
        <v>42</v>
      </c>
      <c r="D268" s="262" t="str">
        <f t="shared" si="87"/>
        <v>Lim. Dptos. Oruro-Potosi</v>
      </c>
      <c r="E268" s="262" t="s">
        <v>335</v>
      </c>
      <c r="F268" s="254">
        <f t="shared" si="81"/>
        <v>927.95500000000004</v>
      </c>
      <c r="G268" s="334">
        <v>933.88499999999999</v>
      </c>
      <c r="H268" s="291">
        <f t="shared" si="84"/>
        <v>5.92999999999995</v>
      </c>
      <c r="I268" s="352" t="s">
        <v>454</v>
      </c>
      <c r="J268" s="346">
        <f t="shared" si="74"/>
        <v>0</v>
      </c>
      <c r="K268" s="346">
        <f t="shared" si="85"/>
        <v>0</v>
      </c>
      <c r="L268" s="346">
        <f t="shared" si="75"/>
        <v>0</v>
      </c>
      <c r="M268" s="346">
        <f t="shared" si="83"/>
        <v>0</v>
      </c>
      <c r="N268" s="337">
        <f t="shared" si="76"/>
        <v>5.92999999999995</v>
      </c>
      <c r="O268" s="337">
        <f t="shared" si="86"/>
        <v>0</v>
      </c>
      <c r="P268" s="337">
        <f t="shared" si="77"/>
        <v>0</v>
      </c>
    </row>
    <row r="269" spans="1:16" ht="17.25" customHeight="1" outlineLevel="2">
      <c r="A269" s="520" t="s">
        <v>18</v>
      </c>
      <c r="B269" s="265" t="s">
        <v>243</v>
      </c>
      <c r="C269" s="296" t="s">
        <v>44</v>
      </c>
      <c r="D269" s="262" t="str">
        <f t="shared" si="87"/>
        <v>Abra de Huanuni</v>
      </c>
      <c r="E269" s="262" t="s">
        <v>747</v>
      </c>
      <c r="F269" s="254">
        <f t="shared" si="81"/>
        <v>933.88499999999999</v>
      </c>
      <c r="G269" s="334">
        <v>943.88499999999999</v>
      </c>
      <c r="H269" s="291">
        <f t="shared" si="84"/>
        <v>10</v>
      </c>
      <c r="I269" s="352" t="s">
        <v>454</v>
      </c>
      <c r="J269" s="346">
        <f t="shared" si="74"/>
        <v>0</v>
      </c>
      <c r="K269" s="346">
        <f t="shared" si="85"/>
        <v>0</v>
      </c>
      <c r="L269" s="346">
        <f t="shared" si="75"/>
        <v>0</v>
      </c>
      <c r="M269" s="346">
        <f t="shared" si="83"/>
        <v>0</v>
      </c>
      <c r="N269" s="337">
        <f t="shared" si="76"/>
        <v>10</v>
      </c>
      <c r="O269" s="337">
        <f t="shared" si="86"/>
        <v>0</v>
      </c>
      <c r="P269" s="337">
        <f t="shared" si="77"/>
        <v>0</v>
      </c>
    </row>
    <row r="270" spans="1:16" ht="17.25" customHeight="1" outlineLevel="2">
      <c r="A270" s="520" t="s">
        <v>18</v>
      </c>
      <c r="B270" s="265" t="s">
        <v>243</v>
      </c>
      <c r="C270" s="296" t="s">
        <v>45</v>
      </c>
      <c r="D270" s="262" t="str">
        <f t="shared" si="87"/>
        <v>Naciente rio Kataricagua</v>
      </c>
      <c r="E270" s="262" t="s">
        <v>748</v>
      </c>
      <c r="F270" s="254">
        <f t="shared" si="81"/>
        <v>943.88499999999999</v>
      </c>
      <c r="G270" s="334">
        <v>954.35500000000002</v>
      </c>
      <c r="H270" s="291">
        <f t="shared" si="84"/>
        <v>10.470000000000027</v>
      </c>
      <c r="I270" s="352" t="s">
        <v>454</v>
      </c>
      <c r="J270" s="346">
        <f t="shared" si="74"/>
        <v>0</v>
      </c>
      <c r="K270" s="346">
        <f t="shared" si="85"/>
        <v>0</v>
      </c>
      <c r="L270" s="346">
        <f t="shared" si="75"/>
        <v>0</v>
      </c>
      <c r="M270" s="346">
        <f t="shared" si="83"/>
        <v>0</v>
      </c>
      <c r="N270" s="337">
        <f t="shared" si="76"/>
        <v>10.470000000000027</v>
      </c>
      <c r="O270" s="337">
        <f t="shared" si="86"/>
        <v>0</v>
      </c>
      <c r="P270" s="337">
        <f t="shared" si="77"/>
        <v>0</v>
      </c>
    </row>
    <row r="271" spans="1:16" ht="17.25" customHeight="1" outlineLevel="2">
      <c r="A271" s="520" t="s">
        <v>701</v>
      </c>
      <c r="B271" s="265" t="s">
        <v>243</v>
      </c>
      <c r="C271" s="296" t="s">
        <v>47</v>
      </c>
      <c r="D271" s="262" t="str">
        <f>E270</f>
        <v>Entrada a Huanuni Cr. Hospital</v>
      </c>
      <c r="E271" s="262" t="s">
        <v>896</v>
      </c>
      <c r="F271" s="254">
        <f>G270</f>
        <v>954.35500000000002</v>
      </c>
      <c r="G271" s="334">
        <v>976.35500000000002</v>
      </c>
      <c r="H271" s="291">
        <f t="shared" si="84"/>
        <v>22</v>
      </c>
      <c r="I271" s="352" t="s">
        <v>454</v>
      </c>
      <c r="J271" s="346">
        <f t="shared" si="74"/>
        <v>22</v>
      </c>
      <c r="K271" s="346">
        <f t="shared" si="85"/>
        <v>0</v>
      </c>
      <c r="L271" s="346">
        <f t="shared" si="75"/>
        <v>0</v>
      </c>
      <c r="M271" s="346">
        <f t="shared" si="83"/>
        <v>0</v>
      </c>
      <c r="N271" s="337">
        <f t="shared" si="76"/>
        <v>0</v>
      </c>
      <c r="O271" s="337">
        <f t="shared" si="86"/>
        <v>0</v>
      </c>
      <c r="P271" s="337">
        <f t="shared" si="77"/>
        <v>0</v>
      </c>
    </row>
    <row r="272" spans="1:16" ht="17.25" customHeight="1" outlineLevel="1">
      <c r="A272" s="523"/>
      <c r="B272" s="292" t="s">
        <v>100</v>
      </c>
      <c r="C272" s="293"/>
      <c r="D272" s="263" t="str">
        <f>+D273</f>
        <v>Cochabamba (Plaza)</v>
      </c>
      <c r="E272" s="263" t="str">
        <f>+E302</f>
        <v>Cr. Rt. 0009 (Km. 13)</v>
      </c>
      <c r="F272" s="294"/>
      <c r="G272" s="294"/>
      <c r="H272" s="295">
        <f>SUBTOTAL(9,H273:H302)</f>
        <v>487.86620534999992</v>
      </c>
      <c r="I272" s="352"/>
      <c r="J272" s="346"/>
      <c r="K272" s="346">
        <f t="shared" si="85"/>
        <v>0</v>
      </c>
      <c r="L272" s="347"/>
      <c r="M272" s="347"/>
      <c r="N272" s="338"/>
      <c r="O272" s="337">
        <f t="shared" si="86"/>
        <v>0</v>
      </c>
      <c r="P272" s="338"/>
    </row>
    <row r="273" spans="1:16" ht="17.25" customHeight="1" outlineLevel="2">
      <c r="A273" s="520" t="s">
        <v>1397</v>
      </c>
      <c r="B273" s="265" t="s">
        <v>337</v>
      </c>
      <c r="C273" s="266" t="s">
        <v>1367</v>
      </c>
      <c r="D273" s="262" t="s">
        <v>849</v>
      </c>
      <c r="E273" s="262" t="s">
        <v>338</v>
      </c>
      <c r="F273" s="254">
        <v>0</v>
      </c>
      <c r="G273" s="254">
        <f t="shared" ref="G273:G302" si="88">+F273+H273</f>
        <v>9.1397399000000004</v>
      </c>
      <c r="H273" s="291">
        <v>9.1397399000000004</v>
      </c>
      <c r="I273" s="352" t="s">
        <v>451</v>
      </c>
      <c r="J273" s="346">
        <f>IF(A273="PF",H273,0)</f>
        <v>0</v>
      </c>
      <c r="K273" s="346">
        <f t="shared" si="85"/>
        <v>0</v>
      </c>
      <c r="L273" s="346">
        <f>IF(A273="HO",H273,0)</f>
        <v>0</v>
      </c>
      <c r="M273" s="346">
        <f t="shared" ref="M273:M302" si="89">IF(A273="URB",H273,0)</f>
        <v>9.1397399000000004</v>
      </c>
      <c r="N273" s="337">
        <f>IF(A273="GR",H273,0)</f>
        <v>0</v>
      </c>
      <c r="O273" s="337">
        <f t="shared" si="86"/>
        <v>0</v>
      </c>
      <c r="P273" s="337">
        <f>IF(A273="TI",H273,0)</f>
        <v>0</v>
      </c>
    </row>
    <row r="274" spans="1:16" ht="17.25" customHeight="1" outlineLevel="2">
      <c r="A274" s="520" t="s">
        <v>701</v>
      </c>
      <c r="B274" s="265" t="s">
        <v>337</v>
      </c>
      <c r="C274" s="266" t="s">
        <v>217</v>
      </c>
      <c r="D274" s="262" t="s">
        <v>338</v>
      </c>
      <c r="E274" s="262" t="s">
        <v>339</v>
      </c>
      <c r="F274" s="254">
        <f>+G273</f>
        <v>9.1397399000000004</v>
      </c>
      <c r="G274" s="254">
        <f t="shared" si="88"/>
        <v>15.25603005</v>
      </c>
      <c r="H274" s="291">
        <v>6.1162901500000002</v>
      </c>
      <c r="I274" s="352" t="s">
        <v>451</v>
      </c>
      <c r="J274" s="346">
        <f t="shared" ref="J274:J302" si="90">IF(A274="PF",H274,0)</f>
        <v>6.1162901500000002</v>
      </c>
      <c r="K274" s="346">
        <f t="shared" si="85"/>
        <v>0</v>
      </c>
      <c r="L274" s="346">
        <f t="shared" ref="L274:L302" si="91">IF(A274="HO",H274,0)</f>
        <v>0</v>
      </c>
      <c r="M274" s="346">
        <f t="shared" si="89"/>
        <v>0</v>
      </c>
      <c r="N274" s="337">
        <f t="shared" ref="N274:N302" si="92">IF(A274="GR",H274,0)</f>
        <v>0</v>
      </c>
      <c r="O274" s="337">
        <f t="shared" si="86"/>
        <v>0</v>
      </c>
      <c r="P274" s="337">
        <f t="shared" ref="P274:P302" si="93">IF(A274="TI",H274,0)</f>
        <v>0</v>
      </c>
    </row>
    <row r="275" spans="1:16" ht="17.25" customHeight="1" outlineLevel="2">
      <c r="A275" s="520" t="s">
        <v>701</v>
      </c>
      <c r="B275" s="265" t="s">
        <v>337</v>
      </c>
      <c r="C275" s="266" t="s">
        <v>1369</v>
      </c>
      <c r="D275" s="262" t="s">
        <v>340</v>
      </c>
      <c r="E275" s="262" t="s">
        <v>341</v>
      </c>
      <c r="F275" s="254">
        <f t="shared" ref="F275:F286" si="94">+G274</f>
        <v>15.25603005</v>
      </c>
      <c r="G275" s="254">
        <f t="shared" si="88"/>
        <v>18.190263250000001</v>
      </c>
      <c r="H275" s="291">
        <v>2.9342332</v>
      </c>
      <c r="I275" s="352" t="s">
        <v>451</v>
      </c>
      <c r="J275" s="346">
        <f t="shared" si="90"/>
        <v>2.9342332</v>
      </c>
      <c r="K275" s="346">
        <f t="shared" si="85"/>
        <v>0</v>
      </c>
      <c r="L275" s="346">
        <f t="shared" si="91"/>
        <v>0</v>
      </c>
      <c r="M275" s="346">
        <f t="shared" si="89"/>
        <v>0</v>
      </c>
      <c r="N275" s="337">
        <f t="shared" si="92"/>
        <v>0</v>
      </c>
      <c r="O275" s="337">
        <f t="shared" si="86"/>
        <v>0</v>
      </c>
      <c r="P275" s="337">
        <f t="shared" si="93"/>
        <v>0</v>
      </c>
    </row>
    <row r="276" spans="1:16" ht="17.25" customHeight="1" outlineLevel="2">
      <c r="A276" s="520" t="s">
        <v>701</v>
      </c>
      <c r="B276" s="265" t="s">
        <v>337</v>
      </c>
      <c r="C276" s="266" t="s">
        <v>1371</v>
      </c>
      <c r="D276" s="262" t="s">
        <v>341</v>
      </c>
      <c r="E276" s="262" t="s">
        <v>342</v>
      </c>
      <c r="F276" s="254">
        <f t="shared" si="94"/>
        <v>18.190263250000001</v>
      </c>
      <c r="G276" s="254">
        <f t="shared" si="88"/>
        <v>32.950645800000004</v>
      </c>
      <c r="H276" s="291">
        <v>14.760382550000001</v>
      </c>
      <c r="I276" s="352" t="s">
        <v>451</v>
      </c>
      <c r="J276" s="346">
        <f t="shared" si="90"/>
        <v>14.760382550000001</v>
      </c>
      <c r="K276" s="346">
        <f t="shared" si="85"/>
        <v>0</v>
      </c>
      <c r="L276" s="346">
        <f t="shared" si="91"/>
        <v>0</v>
      </c>
      <c r="M276" s="346">
        <f t="shared" si="89"/>
        <v>0</v>
      </c>
      <c r="N276" s="337">
        <f t="shared" si="92"/>
        <v>0</v>
      </c>
      <c r="O276" s="337">
        <f t="shared" si="86"/>
        <v>0</v>
      </c>
      <c r="P276" s="337">
        <f t="shared" si="93"/>
        <v>0</v>
      </c>
    </row>
    <row r="277" spans="1:16" ht="17.25" customHeight="1" outlineLevel="2">
      <c r="A277" s="520" t="s">
        <v>701</v>
      </c>
      <c r="B277" s="265" t="s">
        <v>337</v>
      </c>
      <c r="C277" s="266" t="s">
        <v>1373</v>
      </c>
      <c r="D277" s="262" t="s">
        <v>342</v>
      </c>
      <c r="E277" s="262" t="s">
        <v>343</v>
      </c>
      <c r="F277" s="254">
        <f t="shared" si="94"/>
        <v>32.950645800000004</v>
      </c>
      <c r="G277" s="254">
        <f t="shared" si="88"/>
        <v>44.410016000000006</v>
      </c>
      <c r="H277" s="291">
        <v>11.4593702</v>
      </c>
      <c r="I277" s="352" t="s">
        <v>451</v>
      </c>
      <c r="J277" s="346">
        <f t="shared" si="90"/>
        <v>11.4593702</v>
      </c>
      <c r="K277" s="346">
        <f t="shared" si="85"/>
        <v>0</v>
      </c>
      <c r="L277" s="346">
        <f t="shared" si="91"/>
        <v>0</v>
      </c>
      <c r="M277" s="346">
        <f t="shared" si="89"/>
        <v>0</v>
      </c>
      <c r="N277" s="337">
        <f t="shared" si="92"/>
        <v>0</v>
      </c>
      <c r="O277" s="337">
        <f t="shared" si="86"/>
        <v>0</v>
      </c>
      <c r="P277" s="337">
        <f t="shared" si="93"/>
        <v>0</v>
      </c>
    </row>
    <row r="278" spans="1:16" ht="17.25" customHeight="1" outlineLevel="2">
      <c r="A278" s="520" t="s">
        <v>701</v>
      </c>
      <c r="B278" s="265" t="s">
        <v>337</v>
      </c>
      <c r="C278" s="266" t="s">
        <v>1374</v>
      </c>
      <c r="D278" s="262" t="s">
        <v>343</v>
      </c>
      <c r="E278" s="262" t="s">
        <v>344</v>
      </c>
      <c r="F278" s="254">
        <f t="shared" si="94"/>
        <v>44.410016000000006</v>
      </c>
      <c r="G278" s="254">
        <f t="shared" si="88"/>
        <v>62.243413050000001</v>
      </c>
      <c r="H278" s="291">
        <v>17.833397049999999</v>
      </c>
      <c r="I278" s="352" t="s">
        <v>451</v>
      </c>
      <c r="J278" s="346">
        <f t="shared" si="90"/>
        <v>17.833397049999999</v>
      </c>
      <c r="K278" s="346">
        <f t="shared" si="85"/>
        <v>0</v>
      </c>
      <c r="L278" s="346">
        <f t="shared" si="91"/>
        <v>0</v>
      </c>
      <c r="M278" s="346">
        <f t="shared" si="89"/>
        <v>0</v>
      </c>
      <c r="N278" s="337">
        <f t="shared" si="92"/>
        <v>0</v>
      </c>
      <c r="O278" s="337">
        <f t="shared" si="86"/>
        <v>0</v>
      </c>
      <c r="P278" s="337">
        <f t="shared" si="93"/>
        <v>0</v>
      </c>
    </row>
    <row r="279" spans="1:16" ht="17.25" customHeight="1" outlineLevel="2">
      <c r="A279" s="520" t="s">
        <v>701</v>
      </c>
      <c r="B279" s="265" t="s">
        <v>337</v>
      </c>
      <c r="C279" s="266" t="s">
        <v>345</v>
      </c>
      <c r="D279" s="262" t="s">
        <v>344</v>
      </c>
      <c r="E279" s="262" t="s">
        <v>346</v>
      </c>
      <c r="F279" s="254">
        <f t="shared" si="94"/>
        <v>62.243413050000001</v>
      </c>
      <c r="G279" s="254">
        <f t="shared" si="88"/>
        <v>88.453252849999998</v>
      </c>
      <c r="H279" s="291">
        <v>26.209839800000001</v>
      </c>
      <c r="I279" s="352" t="s">
        <v>451</v>
      </c>
      <c r="J279" s="346">
        <f t="shared" si="90"/>
        <v>26.209839800000001</v>
      </c>
      <c r="K279" s="346">
        <f t="shared" si="85"/>
        <v>0</v>
      </c>
      <c r="L279" s="346">
        <f t="shared" si="91"/>
        <v>0</v>
      </c>
      <c r="M279" s="346">
        <f t="shared" si="89"/>
        <v>0</v>
      </c>
      <c r="N279" s="337">
        <f t="shared" si="92"/>
        <v>0</v>
      </c>
      <c r="O279" s="337">
        <f t="shared" si="86"/>
        <v>0</v>
      </c>
      <c r="P279" s="337">
        <f t="shared" si="93"/>
        <v>0</v>
      </c>
    </row>
    <row r="280" spans="1:16" ht="17.25" customHeight="1" outlineLevel="2">
      <c r="A280" s="520" t="s">
        <v>701</v>
      </c>
      <c r="B280" s="265" t="s">
        <v>337</v>
      </c>
      <c r="C280" s="266" t="s">
        <v>1377</v>
      </c>
      <c r="D280" s="262" t="s">
        <v>346</v>
      </c>
      <c r="E280" s="262" t="s">
        <v>347</v>
      </c>
      <c r="F280" s="254">
        <f t="shared" si="94"/>
        <v>88.453252849999998</v>
      </c>
      <c r="G280" s="254">
        <f t="shared" si="88"/>
        <v>107.25316252499999</v>
      </c>
      <c r="H280" s="291">
        <v>18.799909675000002</v>
      </c>
      <c r="I280" s="352" t="s">
        <v>451</v>
      </c>
      <c r="J280" s="346">
        <f t="shared" si="90"/>
        <v>18.799909675000002</v>
      </c>
      <c r="K280" s="346">
        <f t="shared" si="85"/>
        <v>0</v>
      </c>
      <c r="L280" s="346">
        <f t="shared" si="91"/>
        <v>0</v>
      </c>
      <c r="M280" s="346">
        <f t="shared" si="89"/>
        <v>0</v>
      </c>
      <c r="N280" s="337">
        <f t="shared" si="92"/>
        <v>0</v>
      </c>
      <c r="O280" s="337">
        <f t="shared" si="86"/>
        <v>0</v>
      </c>
      <c r="P280" s="337">
        <f t="shared" si="93"/>
        <v>0</v>
      </c>
    </row>
    <row r="281" spans="1:16" ht="17.25" customHeight="1" outlineLevel="2">
      <c r="A281" s="520" t="s">
        <v>701</v>
      </c>
      <c r="B281" s="265" t="s">
        <v>337</v>
      </c>
      <c r="C281" s="266" t="s">
        <v>1379</v>
      </c>
      <c r="D281" s="262" t="s">
        <v>347</v>
      </c>
      <c r="E281" s="262" t="s">
        <v>348</v>
      </c>
      <c r="F281" s="254">
        <f t="shared" si="94"/>
        <v>107.25316252499999</v>
      </c>
      <c r="G281" s="254">
        <f t="shared" si="88"/>
        <v>129.45321404999999</v>
      </c>
      <c r="H281" s="291">
        <v>22.200051524999999</v>
      </c>
      <c r="I281" s="352" t="s">
        <v>451</v>
      </c>
      <c r="J281" s="346">
        <f t="shared" si="90"/>
        <v>22.200051524999999</v>
      </c>
      <c r="K281" s="346">
        <f t="shared" si="85"/>
        <v>0</v>
      </c>
      <c r="L281" s="346">
        <f t="shared" si="91"/>
        <v>0</v>
      </c>
      <c r="M281" s="346">
        <f t="shared" si="89"/>
        <v>0</v>
      </c>
      <c r="N281" s="337">
        <f t="shared" si="92"/>
        <v>0</v>
      </c>
      <c r="O281" s="337">
        <f t="shared" si="86"/>
        <v>0</v>
      </c>
      <c r="P281" s="337">
        <f t="shared" si="93"/>
        <v>0</v>
      </c>
    </row>
    <row r="282" spans="1:16" ht="17.25" customHeight="1" outlineLevel="2">
      <c r="A282" s="520" t="s">
        <v>701</v>
      </c>
      <c r="B282" s="265" t="s">
        <v>337</v>
      </c>
      <c r="C282" s="266" t="s">
        <v>349</v>
      </c>
      <c r="D282" s="262" t="s">
        <v>348</v>
      </c>
      <c r="E282" s="262" t="s">
        <v>350</v>
      </c>
      <c r="F282" s="254">
        <f t="shared" si="94"/>
        <v>129.45321404999999</v>
      </c>
      <c r="G282" s="254">
        <f t="shared" si="88"/>
        <v>143.09343324999998</v>
      </c>
      <c r="H282" s="291">
        <v>13.640219200000001</v>
      </c>
      <c r="I282" s="352" t="s">
        <v>451</v>
      </c>
      <c r="J282" s="346">
        <f t="shared" si="90"/>
        <v>13.640219200000001</v>
      </c>
      <c r="K282" s="346">
        <f t="shared" si="85"/>
        <v>0</v>
      </c>
      <c r="L282" s="346">
        <f t="shared" si="91"/>
        <v>0</v>
      </c>
      <c r="M282" s="346">
        <f t="shared" si="89"/>
        <v>0</v>
      </c>
      <c r="N282" s="337">
        <f t="shared" si="92"/>
        <v>0</v>
      </c>
      <c r="O282" s="337">
        <f t="shared" si="86"/>
        <v>0</v>
      </c>
      <c r="P282" s="337">
        <f t="shared" si="93"/>
        <v>0</v>
      </c>
    </row>
    <row r="283" spans="1:16" ht="17.25" customHeight="1" outlineLevel="2">
      <c r="A283" s="520" t="s">
        <v>18</v>
      </c>
      <c r="B283" s="265" t="s">
        <v>337</v>
      </c>
      <c r="C283" s="266" t="s">
        <v>1380</v>
      </c>
      <c r="D283" s="262" t="s">
        <v>350</v>
      </c>
      <c r="E283" s="262" t="s">
        <v>352</v>
      </c>
      <c r="F283" s="254">
        <f>+G282</f>
        <v>143.09343324999998</v>
      </c>
      <c r="G283" s="254">
        <f t="shared" si="88"/>
        <v>152.53056164999998</v>
      </c>
      <c r="H283" s="291">
        <v>9.4371284000000006</v>
      </c>
      <c r="I283" s="352" t="s">
        <v>451</v>
      </c>
      <c r="J283" s="346">
        <f t="shared" si="90"/>
        <v>0</v>
      </c>
      <c r="K283" s="346">
        <f t="shared" si="85"/>
        <v>0</v>
      </c>
      <c r="L283" s="346">
        <f t="shared" si="91"/>
        <v>0</v>
      </c>
      <c r="M283" s="346">
        <f t="shared" si="89"/>
        <v>0</v>
      </c>
      <c r="N283" s="337">
        <f t="shared" si="92"/>
        <v>9.4371284000000006</v>
      </c>
      <c r="O283" s="337">
        <f t="shared" si="86"/>
        <v>0</v>
      </c>
      <c r="P283" s="337">
        <f t="shared" si="93"/>
        <v>0</v>
      </c>
    </row>
    <row r="284" spans="1:16" ht="17.25" customHeight="1" outlineLevel="2">
      <c r="A284" s="520" t="s">
        <v>18</v>
      </c>
      <c r="B284" s="265" t="s">
        <v>337</v>
      </c>
      <c r="C284" s="266" t="s">
        <v>1383</v>
      </c>
      <c r="D284" s="262" t="s">
        <v>352</v>
      </c>
      <c r="E284" s="262" t="s">
        <v>353</v>
      </c>
      <c r="F284" s="254">
        <f t="shared" si="94"/>
        <v>152.53056164999998</v>
      </c>
      <c r="G284" s="254">
        <f t="shared" si="88"/>
        <v>191.52810694999999</v>
      </c>
      <c r="H284" s="291">
        <v>38.997545300000006</v>
      </c>
      <c r="I284" s="352" t="s">
        <v>451</v>
      </c>
      <c r="J284" s="346">
        <f t="shared" si="90"/>
        <v>0</v>
      </c>
      <c r="K284" s="346">
        <f t="shared" si="85"/>
        <v>0</v>
      </c>
      <c r="L284" s="346">
        <f t="shared" si="91"/>
        <v>0</v>
      </c>
      <c r="M284" s="346">
        <f t="shared" si="89"/>
        <v>0</v>
      </c>
      <c r="N284" s="337">
        <f t="shared" si="92"/>
        <v>38.997545300000006</v>
      </c>
      <c r="O284" s="337">
        <f t="shared" si="86"/>
        <v>0</v>
      </c>
      <c r="P284" s="337">
        <f t="shared" si="93"/>
        <v>0</v>
      </c>
    </row>
    <row r="285" spans="1:16" ht="17.25" customHeight="1" outlineLevel="2">
      <c r="A285" s="520" t="s">
        <v>18</v>
      </c>
      <c r="B285" s="265" t="s">
        <v>337</v>
      </c>
      <c r="C285" s="266" t="s">
        <v>1385</v>
      </c>
      <c r="D285" s="262" t="s">
        <v>353</v>
      </c>
      <c r="E285" s="262" t="s">
        <v>361</v>
      </c>
      <c r="F285" s="254">
        <f t="shared" si="94"/>
        <v>191.52810694999999</v>
      </c>
      <c r="G285" s="254">
        <f t="shared" si="88"/>
        <v>201.802879625</v>
      </c>
      <c r="H285" s="291">
        <v>10.274772675000001</v>
      </c>
      <c r="I285" s="352" t="s">
        <v>451</v>
      </c>
      <c r="J285" s="346">
        <f t="shared" si="90"/>
        <v>0</v>
      </c>
      <c r="K285" s="346">
        <f t="shared" si="85"/>
        <v>0</v>
      </c>
      <c r="L285" s="346">
        <f t="shared" si="91"/>
        <v>0</v>
      </c>
      <c r="M285" s="346">
        <f t="shared" si="89"/>
        <v>0</v>
      </c>
      <c r="N285" s="337">
        <f t="shared" si="92"/>
        <v>10.274772675000001</v>
      </c>
      <c r="O285" s="337">
        <f t="shared" si="86"/>
        <v>0</v>
      </c>
      <c r="P285" s="337">
        <f t="shared" si="93"/>
        <v>0</v>
      </c>
    </row>
    <row r="286" spans="1:16" ht="17.25" customHeight="1" outlineLevel="2">
      <c r="A286" s="520" t="s">
        <v>18</v>
      </c>
      <c r="B286" s="265" t="s">
        <v>337</v>
      </c>
      <c r="C286" s="266" t="s">
        <v>1387</v>
      </c>
      <c r="D286" s="262" t="s">
        <v>361</v>
      </c>
      <c r="E286" s="262" t="s">
        <v>362</v>
      </c>
      <c r="F286" s="254">
        <f t="shared" si="94"/>
        <v>201.802879625</v>
      </c>
      <c r="G286" s="254">
        <f t="shared" si="88"/>
        <v>215.90405100000001</v>
      </c>
      <c r="H286" s="291">
        <v>14.101171375</v>
      </c>
      <c r="I286" s="352" t="s">
        <v>451</v>
      </c>
      <c r="J286" s="346">
        <f t="shared" si="90"/>
        <v>0</v>
      </c>
      <c r="K286" s="346">
        <f t="shared" si="85"/>
        <v>0</v>
      </c>
      <c r="L286" s="346">
        <f t="shared" si="91"/>
        <v>0</v>
      </c>
      <c r="M286" s="346">
        <f t="shared" si="89"/>
        <v>0</v>
      </c>
      <c r="N286" s="337">
        <f t="shared" si="92"/>
        <v>14.101171375</v>
      </c>
      <c r="O286" s="337">
        <f t="shared" si="86"/>
        <v>0</v>
      </c>
      <c r="P286" s="337">
        <f t="shared" si="93"/>
        <v>0</v>
      </c>
    </row>
    <row r="287" spans="1:16" ht="17.25" customHeight="1" outlineLevel="2">
      <c r="A287" s="520" t="s">
        <v>18</v>
      </c>
      <c r="B287" s="265" t="s">
        <v>337</v>
      </c>
      <c r="C287" s="266" t="s">
        <v>363</v>
      </c>
      <c r="D287" s="262" t="s">
        <v>362</v>
      </c>
      <c r="E287" s="262" t="s">
        <v>364</v>
      </c>
      <c r="F287" s="254">
        <v>215.90299999999999</v>
      </c>
      <c r="G287" s="254">
        <f t="shared" si="88"/>
        <v>245.34941797499999</v>
      </c>
      <c r="H287" s="291">
        <v>29.446417974999999</v>
      </c>
      <c r="I287" s="352" t="s">
        <v>450</v>
      </c>
      <c r="J287" s="346">
        <f t="shared" si="90"/>
        <v>0</v>
      </c>
      <c r="K287" s="346">
        <f t="shared" si="85"/>
        <v>0</v>
      </c>
      <c r="L287" s="346">
        <f t="shared" si="91"/>
        <v>0</v>
      </c>
      <c r="M287" s="346">
        <f t="shared" si="89"/>
        <v>0</v>
      </c>
      <c r="N287" s="337">
        <f t="shared" si="92"/>
        <v>29.446417974999999</v>
      </c>
      <c r="O287" s="337">
        <f t="shared" si="86"/>
        <v>0</v>
      </c>
      <c r="P287" s="337">
        <f t="shared" si="93"/>
        <v>0</v>
      </c>
    </row>
    <row r="288" spans="1:16" ht="17.25" customHeight="1" outlineLevel="2">
      <c r="A288" s="520" t="s">
        <v>18</v>
      </c>
      <c r="B288" s="265" t="s">
        <v>337</v>
      </c>
      <c r="C288" s="266" t="s">
        <v>1389</v>
      </c>
      <c r="D288" s="262" t="s">
        <v>364</v>
      </c>
      <c r="E288" s="262" t="s">
        <v>365</v>
      </c>
      <c r="F288" s="254">
        <v>245.34899999999999</v>
      </c>
      <c r="G288" s="254">
        <f t="shared" si="88"/>
        <v>260.69920307500001</v>
      </c>
      <c r="H288" s="291">
        <v>15.350203075</v>
      </c>
      <c r="I288" s="352" t="s">
        <v>450</v>
      </c>
      <c r="J288" s="346">
        <f t="shared" si="90"/>
        <v>0</v>
      </c>
      <c r="K288" s="346">
        <f t="shared" si="85"/>
        <v>0</v>
      </c>
      <c r="L288" s="346">
        <f t="shared" si="91"/>
        <v>0</v>
      </c>
      <c r="M288" s="346">
        <f t="shared" si="89"/>
        <v>0</v>
      </c>
      <c r="N288" s="337">
        <f t="shared" si="92"/>
        <v>15.350203075</v>
      </c>
      <c r="O288" s="337">
        <f t="shared" si="86"/>
        <v>0</v>
      </c>
      <c r="P288" s="337">
        <f t="shared" si="93"/>
        <v>0</v>
      </c>
    </row>
    <row r="289" spans="1:16" ht="17.25" customHeight="1" outlineLevel="2">
      <c r="A289" s="520" t="s">
        <v>18</v>
      </c>
      <c r="B289" s="265" t="s">
        <v>337</v>
      </c>
      <c r="C289" s="266" t="s">
        <v>300</v>
      </c>
      <c r="D289" s="262" t="s">
        <v>365</v>
      </c>
      <c r="E289" s="262" t="s">
        <v>366</v>
      </c>
      <c r="F289" s="254">
        <v>260.69900000000001</v>
      </c>
      <c r="G289" s="254">
        <f t="shared" si="88"/>
        <v>279.15691290000001</v>
      </c>
      <c r="H289" s="291">
        <v>18.4579129</v>
      </c>
      <c r="I289" s="352" t="s">
        <v>450</v>
      </c>
      <c r="J289" s="346">
        <f t="shared" si="90"/>
        <v>0</v>
      </c>
      <c r="K289" s="346">
        <f t="shared" si="85"/>
        <v>0</v>
      </c>
      <c r="L289" s="346">
        <f t="shared" si="91"/>
        <v>0</v>
      </c>
      <c r="M289" s="346">
        <f t="shared" si="89"/>
        <v>0</v>
      </c>
      <c r="N289" s="337">
        <f t="shared" si="92"/>
        <v>18.4579129</v>
      </c>
      <c r="O289" s="337">
        <f t="shared" si="86"/>
        <v>0</v>
      </c>
      <c r="P289" s="337">
        <f t="shared" si="93"/>
        <v>0</v>
      </c>
    </row>
    <row r="290" spans="1:16" ht="17.25" customHeight="1" outlineLevel="2">
      <c r="A290" s="520" t="s">
        <v>701</v>
      </c>
      <c r="B290" s="265" t="s">
        <v>337</v>
      </c>
      <c r="C290" s="266" t="s">
        <v>1391</v>
      </c>
      <c r="D290" s="262" t="s">
        <v>366</v>
      </c>
      <c r="E290" s="262" t="s">
        <v>367</v>
      </c>
      <c r="F290" s="254">
        <v>279.15699999999998</v>
      </c>
      <c r="G290" s="254">
        <f t="shared" si="88"/>
        <v>282.54722889999999</v>
      </c>
      <c r="H290" s="291">
        <v>3.3902288999999999</v>
      </c>
      <c r="I290" s="352" t="s">
        <v>450</v>
      </c>
      <c r="J290" s="346">
        <f t="shared" si="90"/>
        <v>3.3902288999999999</v>
      </c>
      <c r="K290" s="346">
        <f t="shared" si="85"/>
        <v>0</v>
      </c>
      <c r="L290" s="346">
        <f t="shared" si="91"/>
        <v>0</v>
      </c>
      <c r="M290" s="346">
        <f t="shared" si="89"/>
        <v>0</v>
      </c>
      <c r="N290" s="337">
        <f t="shared" si="92"/>
        <v>0</v>
      </c>
      <c r="O290" s="337">
        <f t="shared" si="86"/>
        <v>0</v>
      </c>
      <c r="P290" s="337">
        <f t="shared" si="93"/>
        <v>0</v>
      </c>
    </row>
    <row r="291" spans="1:16" ht="17.25" customHeight="1" outlineLevel="2">
      <c r="A291" s="520" t="s">
        <v>701</v>
      </c>
      <c r="B291" s="265" t="s">
        <v>337</v>
      </c>
      <c r="C291" s="266" t="s">
        <v>368</v>
      </c>
      <c r="D291" s="262" t="s">
        <v>367</v>
      </c>
      <c r="E291" s="262" t="s">
        <v>369</v>
      </c>
      <c r="F291" s="254">
        <v>282.54700000000003</v>
      </c>
      <c r="G291" s="254">
        <f t="shared" si="88"/>
        <v>285.82818645000003</v>
      </c>
      <c r="H291" s="291">
        <v>3.2811864500000003</v>
      </c>
      <c r="I291" s="352" t="s">
        <v>450</v>
      </c>
      <c r="J291" s="346">
        <f t="shared" si="90"/>
        <v>3.2811864500000003</v>
      </c>
      <c r="K291" s="346">
        <f t="shared" si="85"/>
        <v>0</v>
      </c>
      <c r="L291" s="346">
        <f t="shared" si="91"/>
        <v>0</v>
      </c>
      <c r="M291" s="346">
        <f t="shared" si="89"/>
        <v>0</v>
      </c>
      <c r="N291" s="337">
        <f t="shared" si="92"/>
        <v>0</v>
      </c>
      <c r="O291" s="337">
        <f t="shared" si="86"/>
        <v>0</v>
      </c>
      <c r="P291" s="337">
        <f t="shared" si="93"/>
        <v>0</v>
      </c>
    </row>
    <row r="292" spans="1:16" ht="17.25" customHeight="1" outlineLevel="2">
      <c r="A292" s="520" t="s">
        <v>701</v>
      </c>
      <c r="B292" s="265" t="s">
        <v>337</v>
      </c>
      <c r="C292" s="266" t="s">
        <v>370</v>
      </c>
      <c r="D292" s="262" t="s">
        <v>369</v>
      </c>
      <c r="E292" s="262" t="s">
        <v>371</v>
      </c>
      <c r="F292" s="254">
        <v>285.82799999999997</v>
      </c>
      <c r="G292" s="254">
        <f t="shared" si="88"/>
        <v>294.46217944999995</v>
      </c>
      <c r="H292" s="291">
        <v>8.6341794500000013</v>
      </c>
      <c r="I292" s="352" t="s">
        <v>450</v>
      </c>
      <c r="J292" s="346">
        <f t="shared" si="90"/>
        <v>8.6341794500000013</v>
      </c>
      <c r="K292" s="346">
        <f t="shared" si="85"/>
        <v>0</v>
      </c>
      <c r="L292" s="346">
        <f t="shared" si="91"/>
        <v>0</v>
      </c>
      <c r="M292" s="346">
        <f t="shared" si="89"/>
        <v>0</v>
      </c>
      <c r="N292" s="337">
        <f t="shared" si="92"/>
        <v>0</v>
      </c>
      <c r="O292" s="337">
        <f t="shared" si="86"/>
        <v>0</v>
      </c>
      <c r="P292" s="337">
        <f t="shared" si="93"/>
        <v>0</v>
      </c>
    </row>
    <row r="293" spans="1:16" ht="17.25" customHeight="1" outlineLevel="2">
      <c r="A293" s="520" t="s">
        <v>701</v>
      </c>
      <c r="B293" s="265" t="s">
        <v>337</v>
      </c>
      <c r="C293" s="266" t="s">
        <v>1393</v>
      </c>
      <c r="D293" s="262" t="s">
        <v>371</v>
      </c>
      <c r="E293" s="262" t="s">
        <v>372</v>
      </c>
      <c r="F293" s="254">
        <v>294.46199999999999</v>
      </c>
      <c r="G293" s="254">
        <f t="shared" si="88"/>
        <v>314.144162225</v>
      </c>
      <c r="H293" s="291">
        <v>19.682162225000003</v>
      </c>
      <c r="I293" s="352" t="s">
        <v>450</v>
      </c>
      <c r="J293" s="346">
        <f t="shared" si="90"/>
        <v>19.682162225000003</v>
      </c>
      <c r="K293" s="346">
        <f t="shared" si="85"/>
        <v>0</v>
      </c>
      <c r="L293" s="346">
        <f t="shared" si="91"/>
        <v>0</v>
      </c>
      <c r="M293" s="346">
        <f t="shared" si="89"/>
        <v>0</v>
      </c>
      <c r="N293" s="337">
        <f t="shared" si="92"/>
        <v>0</v>
      </c>
      <c r="O293" s="337">
        <f t="shared" si="86"/>
        <v>0</v>
      </c>
      <c r="P293" s="337">
        <f t="shared" si="93"/>
        <v>0</v>
      </c>
    </row>
    <row r="294" spans="1:16" ht="17.25" customHeight="1" outlineLevel="2">
      <c r="A294" s="520" t="s">
        <v>701</v>
      </c>
      <c r="B294" s="265" t="s">
        <v>337</v>
      </c>
      <c r="C294" s="266" t="s">
        <v>1395</v>
      </c>
      <c r="D294" s="262" t="s">
        <v>372</v>
      </c>
      <c r="E294" s="262" t="s">
        <v>373</v>
      </c>
      <c r="F294" s="254">
        <v>314.14400000000001</v>
      </c>
      <c r="G294" s="254">
        <f t="shared" si="88"/>
        <v>339.605412075</v>
      </c>
      <c r="H294" s="291">
        <v>25.461412074999998</v>
      </c>
      <c r="I294" s="352" t="s">
        <v>450</v>
      </c>
      <c r="J294" s="346">
        <f t="shared" si="90"/>
        <v>25.461412074999998</v>
      </c>
      <c r="K294" s="346">
        <f t="shared" si="85"/>
        <v>0</v>
      </c>
      <c r="L294" s="346">
        <f t="shared" si="91"/>
        <v>0</v>
      </c>
      <c r="M294" s="346">
        <f t="shared" si="89"/>
        <v>0</v>
      </c>
      <c r="N294" s="337">
        <f t="shared" si="92"/>
        <v>0</v>
      </c>
      <c r="O294" s="337">
        <f t="shared" si="86"/>
        <v>0</v>
      </c>
      <c r="P294" s="337">
        <f t="shared" si="93"/>
        <v>0</v>
      </c>
    </row>
    <row r="295" spans="1:16" ht="17.25" customHeight="1" outlineLevel="2">
      <c r="A295" s="520" t="s">
        <v>701</v>
      </c>
      <c r="B295" s="265" t="s">
        <v>337</v>
      </c>
      <c r="C295" s="266" t="s">
        <v>1433</v>
      </c>
      <c r="D295" s="262" t="s">
        <v>373</v>
      </c>
      <c r="E295" s="262" t="s">
        <v>374</v>
      </c>
      <c r="F295" s="254">
        <v>339.60500000000002</v>
      </c>
      <c r="G295" s="254">
        <f t="shared" si="88"/>
        <v>365.5174513</v>
      </c>
      <c r="H295" s="291">
        <v>25.912451300000001</v>
      </c>
      <c r="I295" s="352" t="s">
        <v>450</v>
      </c>
      <c r="J295" s="346">
        <f t="shared" si="90"/>
        <v>25.912451300000001</v>
      </c>
      <c r="K295" s="346">
        <f t="shared" si="85"/>
        <v>0</v>
      </c>
      <c r="L295" s="346">
        <f t="shared" si="91"/>
        <v>0</v>
      </c>
      <c r="M295" s="346">
        <f t="shared" si="89"/>
        <v>0</v>
      </c>
      <c r="N295" s="337">
        <f t="shared" si="92"/>
        <v>0</v>
      </c>
      <c r="O295" s="337">
        <f t="shared" si="86"/>
        <v>0</v>
      </c>
      <c r="P295" s="337">
        <f t="shared" si="93"/>
        <v>0</v>
      </c>
    </row>
    <row r="296" spans="1:16" ht="17.25" customHeight="1" outlineLevel="2">
      <c r="A296" s="520" t="s">
        <v>701</v>
      </c>
      <c r="B296" s="265" t="s">
        <v>337</v>
      </c>
      <c r="C296" s="266" t="s">
        <v>1435</v>
      </c>
      <c r="D296" s="262" t="s">
        <v>374</v>
      </c>
      <c r="E296" s="262" t="s">
        <v>375</v>
      </c>
      <c r="F296" s="254">
        <v>365.517</v>
      </c>
      <c r="G296" s="254">
        <f t="shared" si="88"/>
        <v>382.44799999999998</v>
      </c>
      <c r="H296" s="291">
        <v>16.931000000000001</v>
      </c>
      <c r="I296" s="352" t="s">
        <v>450</v>
      </c>
      <c r="J296" s="346">
        <f t="shared" si="90"/>
        <v>16.931000000000001</v>
      </c>
      <c r="K296" s="346">
        <f t="shared" si="85"/>
        <v>0</v>
      </c>
      <c r="L296" s="346">
        <f t="shared" si="91"/>
        <v>0</v>
      </c>
      <c r="M296" s="346">
        <f t="shared" si="89"/>
        <v>0</v>
      </c>
      <c r="N296" s="337">
        <f t="shared" si="92"/>
        <v>0</v>
      </c>
      <c r="O296" s="337">
        <f t="shared" si="86"/>
        <v>0</v>
      </c>
      <c r="P296" s="337">
        <f t="shared" si="93"/>
        <v>0</v>
      </c>
    </row>
    <row r="297" spans="1:16" ht="17.25" customHeight="1" outlineLevel="2">
      <c r="A297" s="520" t="s">
        <v>701</v>
      </c>
      <c r="B297" s="265" t="s">
        <v>337</v>
      </c>
      <c r="C297" s="266" t="s">
        <v>1439</v>
      </c>
      <c r="D297" s="262" t="s">
        <v>375</v>
      </c>
      <c r="E297" s="262" t="s">
        <v>376</v>
      </c>
      <c r="F297" s="254">
        <v>382.44799999999998</v>
      </c>
      <c r="G297" s="254">
        <f t="shared" si="88"/>
        <v>402.97799999999995</v>
      </c>
      <c r="H297" s="291">
        <v>20.53</v>
      </c>
      <c r="I297" s="352" t="s">
        <v>450</v>
      </c>
      <c r="J297" s="346">
        <f t="shared" si="90"/>
        <v>20.53</v>
      </c>
      <c r="K297" s="346">
        <f t="shared" si="85"/>
        <v>0</v>
      </c>
      <c r="L297" s="346">
        <f t="shared" si="91"/>
        <v>0</v>
      </c>
      <c r="M297" s="346">
        <f t="shared" si="89"/>
        <v>0</v>
      </c>
      <c r="N297" s="337">
        <f t="shared" si="92"/>
        <v>0</v>
      </c>
      <c r="O297" s="337">
        <f t="shared" si="86"/>
        <v>0</v>
      </c>
      <c r="P297" s="337">
        <f t="shared" si="93"/>
        <v>0</v>
      </c>
    </row>
    <row r="298" spans="1:16" ht="17.25" customHeight="1" outlineLevel="2">
      <c r="A298" s="520" t="s">
        <v>701</v>
      </c>
      <c r="B298" s="265" t="s">
        <v>337</v>
      </c>
      <c r="C298" s="266" t="s">
        <v>1440</v>
      </c>
      <c r="D298" s="262" t="s">
        <v>376</v>
      </c>
      <c r="E298" s="262" t="s">
        <v>377</v>
      </c>
      <c r="F298" s="254">
        <v>402.97800000000001</v>
      </c>
      <c r="G298" s="254">
        <f t="shared" si="88"/>
        <v>423.49799999999999</v>
      </c>
      <c r="H298" s="291">
        <v>20.52</v>
      </c>
      <c r="I298" s="352" t="s">
        <v>450</v>
      </c>
      <c r="J298" s="346">
        <f t="shared" si="90"/>
        <v>20.52</v>
      </c>
      <c r="K298" s="346">
        <f t="shared" si="85"/>
        <v>0</v>
      </c>
      <c r="L298" s="346">
        <f t="shared" si="91"/>
        <v>0</v>
      </c>
      <c r="M298" s="346">
        <f t="shared" si="89"/>
        <v>0</v>
      </c>
      <c r="N298" s="337">
        <f t="shared" si="92"/>
        <v>0</v>
      </c>
      <c r="O298" s="337">
        <f t="shared" si="86"/>
        <v>0</v>
      </c>
      <c r="P298" s="337">
        <f t="shared" si="93"/>
        <v>0</v>
      </c>
    </row>
    <row r="299" spans="1:16" ht="17.25" customHeight="1" outlineLevel="2">
      <c r="A299" s="520" t="s">
        <v>701</v>
      </c>
      <c r="B299" s="265" t="s">
        <v>337</v>
      </c>
      <c r="C299" s="266" t="s">
        <v>1441</v>
      </c>
      <c r="D299" s="262" t="s">
        <v>377</v>
      </c>
      <c r="E299" s="262" t="s">
        <v>378</v>
      </c>
      <c r="F299" s="254">
        <v>423.49799999999999</v>
      </c>
      <c r="G299" s="254">
        <f t="shared" si="88"/>
        <v>444.60300000000001</v>
      </c>
      <c r="H299" s="291">
        <v>21.105</v>
      </c>
      <c r="I299" s="352" t="s">
        <v>450</v>
      </c>
      <c r="J299" s="346">
        <f t="shared" si="90"/>
        <v>21.105</v>
      </c>
      <c r="K299" s="346">
        <f t="shared" si="85"/>
        <v>0</v>
      </c>
      <c r="L299" s="346">
        <f t="shared" si="91"/>
        <v>0</v>
      </c>
      <c r="M299" s="346">
        <f t="shared" si="89"/>
        <v>0</v>
      </c>
      <c r="N299" s="337">
        <f t="shared" si="92"/>
        <v>0</v>
      </c>
      <c r="O299" s="337">
        <f t="shared" si="86"/>
        <v>0</v>
      </c>
      <c r="P299" s="337">
        <f t="shared" si="93"/>
        <v>0</v>
      </c>
    </row>
    <row r="300" spans="1:16" ht="17.25" customHeight="1" outlineLevel="2">
      <c r="A300" s="520" t="s">
        <v>701</v>
      </c>
      <c r="B300" s="265" t="s">
        <v>337</v>
      </c>
      <c r="C300" s="266" t="s">
        <v>0</v>
      </c>
      <c r="D300" s="262" t="s">
        <v>378</v>
      </c>
      <c r="E300" s="262" t="s">
        <v>379</v>
      </c>
      <c r="F300" s="254">
        <v>444.60300000000001</v>
      </c>
      <c r="G300" s="254">
        <f t="shared" si="88"/>
        <v>466.90699999999998</v>
      </c>
      <c r="H300" s="291">
        <v>22.303999999999998</v>
      </c>
      <c r="I300" s="352" t="s">
        <v>450</v>
      </c>
      <c r="J300" s="346">
        <f t="shared" si="90"/>
        <v>22.303999999999998</v>
      </c>
      <c r="K300" s="346">
        <f t="shared" si="85"/>
        <v>0</v>
      </c>
      <c r="L300" s="346">
        <f t="shared" si="91"/>
        <v>0</v>
      </c>
      <c r="M300" s="346">
        <f t="shared" si="89"/>
        <v>0</v>
      </c>
      <c r="N300" s="337">
        <f t="shared" si="92"/>
        <v>0</v>
      </c>
      <c r="O300" s="337">
        <f t="shared" si="86"/>
        <v>0</v>
      </c>
      <c r="P300" s="337">
        <f t="shared" si="93"/>
        <v>0</v>
      </c>
    </row>
    <row r="301" spans="1:16" ht="17.25" customHeight="1" outlineLevel="2">
      <c r="A301" s="520" t="s">
        <v>701</v>
      </c>
      <c r="B301" s="265" t="s">
        <v>337</v>
      </c>
      <c r="C301" s="266" t="s">
        <v>230</v>
      </c>
      <c r="D301" s="262" t="s">
        <v>379</v>
      </c>
      <c r="E301" s="262" t="s">
        <v>380</v>
      </c>
      <c r="F301" s="254">
        <v>466.90699999999998</v>
      </c>
      <c r="G301" s="254">
        <f t="shared" si="88"/>
        <v>481.12199999999996</v>
      </c>
      <c r="H301" s="291">
        <v>14.215</v>
      </c>
      <c r="I301" s="352" t="s">
        <v>450</v>
      </c>
      <c r="J301" s="346">
        <f t="shared" si="90"/>
        <v>14.215</v>
      </c>
      <c r="K301" s="346">
        <f t="shared" si="85"/>
        <v>0</v>
      </c>
      <c r="L301" s="346">
        <f t="shared" si="91"/>
        <v>0</v>
      </c>
      <c r="M301" s="346">
        <f t="shared" si="89"/>
        <v>0</v>
      </c>
      <c r="N301" s="337">
        <f t="shared" si="92"/>
        <v>0</v>
      </c>
      <c r="O301" s="337">
        <f t="shared" si="86"/>
        <v>0</v>
      </c>
      <c r="P301" s="337">
        <f t="shared" si="93"/>
        <v>0</v>
      </c>
    </row>
    <row r="302" spans="1:16" ht="17.25" customHeight="1" outlineLevel="2">
      <c r="A302" s="520" t="s">
        <v>701</v>
      </c>
      <c r="B302" s="265" t="s">
        <v>337</v>
      </c>
      <c r="C302" s="266" t="s">
        <v>1</v>
      </c>
      <c r="D302" s="262" t="s">
        <v>380</v>
      </c>
      <c r="E302" s="262" t="s">
        <v>336</v>
      </c>
      <c r="F302" s="254">
        <v>481.12200000000001</v>
      </c>
      <c r="G302" s="254">
        <f t="shared" si="88"/>
        <v>487.863</v>
      </c>
      <c r="H302" s="291">
        <v>6.7409999999999997</v>
      </c>
      <c r="I302" s="352" t="s">
        <v>450</v>
      </c>
      <c r="J302" s="346">
        <f t="shared" si="90"/>
        <v>6.7409999999999997</v>
      </c>
      <c r="K302" s="346">
        <f t="shared" si="85"/>
        <v>0</v>
      </c>
      <c r="L302" s="346">
        <f t="shared" si="91"/>
        <v>0</v>
      </c>
      <c r="M302" s="346">
        <f t="shared" si="89"/>
        <v>0</v>
      </c>
      <c r="N302" s="337">
        <f t="shared" si="92"/>
        <v>0</v>
      </c>
      <c r="O302" s="337">
        <f t="shared" si="86"/>
        <v>0</v>
      </c>
      <c r="P302" s="337">
        <f t="shared" si="93"/>
        <v>0</v>
      </c>
    </row>
    <row r="303" spans="1:16" ht="17.25" customHeight="1" outlineLevel="1">
      <c r="A303" s="523"/>
      <c r="B303" s="292" t="s">
        <v>101</v>
      </c>
      <c r="C303" s="293"/>
      <c r="D303" s="263" t="str">
        <f>+D304</f>
        <v xml:space="preserve">Guayaramerín </v>
      </c>
      <c r="E303" s="263" t="str">
        <f>+E329</f>
        <v>Cr. Rt. 0003 (Yucumo)</v>
      </c>
      <c r="F303" s="294"/>
      <c r="G303" s="294"/>
      <c r="H303" s="295">
        <f>SUBTOTAL(9,H304:H329)</f>
        <v>695.62</v>
      </c>
      <c r="I303" s="352"/>
      <c r="J303" s="346"/>
      <c r="K303" s="346">
        <f t="shared" si="85"/>
        <v>0</v>
      </c>
      <c r="L303" s="347"/>
      <c r="M303" s="347"/>
      <c r="N303" s="338"/>
      <c r="O303" s="337">
        <f t="shared" si="86"/>
        <v>0</v>
      </c>
      <c r="P303" s="338"/>
    </row>
    <row r="304" spans="1:16" ht="17.25" customHeight="1" outlineLevel="2">
      <c r="A304" s="520" t="s">
        <v>18</v>
      </c>
      <c r="B304" s="265" t="s">
        <v>382</v>
      </c>
      <c r="C304" s="266" t="s">
        <v>1369</v>
      </c>
      <c r="D304" s="262" t="s">
        <v>629</v>
      </c>
      <c r="E304" s="262" t="s">
        <v>630</v>
      </c>
      <c r="F304" s="254">
        <v>0</v>
      </c>
      <c r="G304" s="254">
        <v>31.74</v>
      </c>
      <c r="H304" s="291">
        <f t="shared" ref="H304:H329" si="95">+G304-F304</f>
        <v>31.74</v>
      </c>
      <c r="I304" s="352" t="s">
        <v>384</v>
      </c>
      <c r="J304" s="346">
        <f>IF(A304="PF",H304,0)</f>
        <v>0</v>
      </c>
      <c r="K304" s="346">
        <f t="shared" si="85"/>
        <v>0</v>
      </c>
      <c r="L304" s="346">
        <f>IF(A304="HO",H304,0)</f>
        <v>0</v>
      </c>
      <c r="M304" s="346">
        <f t="shared" ref="M304:M329" si="96">IF(A304="URB",H304,0)</f>
        <v>0</v>
      </c>
      <c r="N304" s="337">
        <f>IF(A304="GR",H304,0)</f>
        <v>31.74</v>
      </c>
      <c r="O304" s="337">
        <f t="shared" si="86"/>
        <v>0</v>
      </c>
      <c r="P304" s="337">
        <f>IF(A304="TI",H304,0)</f>
        <v>0</v>
      </c>
    </row>
    <row r="305" spans="1:16" ht="17.25" customHeight="1" outlineLevel="2">
      <c r="A305" s="520" t="s">
        <v>18</v>
      </c>
      <c r="B305" s="265" t="s">
        <v>382</v>
      </c>
      <c r="C305" s="266" t="s">
        <v>1371</v>
      </c>
      <c r="D305" s="262" t="str">
        <f t="shared" ref="D305:D329" si="97">+E304</f>
        <v xml:space="preserve">Rio Yata </v>
      </c>
      <c r="E305" s="262" t="s">
        <v>383</v>
      </c>
      <c r="F305" s="254">
        <f>+G304</f>
        <v>31.74</v>
      </c>
      <c r="G305" s="254">
        <v>70.2</v>
      </c>
      <c r="H305" s="291">
        <f t="shared" si="95"/>
        <v>38.460000000000008</v>
      </c>
      <c r="I305" s="352" t="s">
        <v>384</v>
      </c>
      <c r="J305" s="346">
        <f t="shared" ref="J305:J329" si="98">IF(A305="PF",H305,0)</f>
        <v>0</v>
      </c>
      <c r="K305" s="346">
        <f t="shared" si="85"/>
        <v>0</v>
      </c>
      <c r="L305" s="346">
        <f t="shared" ref="L305:L329" si="99">IF(A305="HO",H305,0)</f>
        <v>0</v>
      </c>
      <c r="M305" s="346">
        <f t="shared" si="96"/>
        <v>0</v>
      </c>
      <c r="N305" s="337">
        <f t="shared" ref="N305:N329" si="100">IF(A305="GR",H305,0)</f>
        <v>38.460000000000008</v>
      </c>
      <c r="O305" s="337">
        <f t="shared" si="86"/>
        <v>0</v>
      </c>
      <c r="P305" s="337">
        <f t="shared" ref="P305:P329" si="101">IF(A305="TI",H305,0)</f>
        <v>0</v>
      </c>
    </row>
    <row r="306" spans="1:16" ht="17.25" customHeight="1" outlineLevel="2">
      <c r="A306" s="520" t="s">
        <v>18</v>
      </c>
      <c r="B306" s="265" t="s">
        <v>382</v>
      </c>
      <c r="C306" s="266" t="s">
        <v>1373</v>
      </c>
      <c r="D306" s="262" t="str">
        <f t="shared" si="97"/>
        <v>Cr.Rt. a Cachuela Esperanza</v>
      </c>
      <c r="E306" s="262" t="s">
        <v>631</v>
      </c>
      <c r="F306" s="254">
        <f t="shared" ref="F306:F316" si="102">+G305</f>
        <v>70.2</v>
      </c>
      <c r="G306" s="254">
        <v>86.07</v>
      </c>
      <c r="H306" s="291">
        <f t="shared" si="95"/>
        <v>15.86999999999999</v>
      </c>
      <c r="I306" s="352" t="s">
        <v>384</v>
      </c>
      <c r="J306" s="346">
        <f t="shared" si="98"/>
        <v>0</v>
      </c>
      <c r="K306" s="346">
        <f t="shared" si="85"/>
        <v>0</v>
      </c>
      <c r="L306" s="346">
        <f t="shared" si="99"/>
        <v>0</v>
      </c>
      <c r="M306" s="346">
        <f t="shared" si="96"/>
        <v>0</v>
      </c>
      <c r="N306" s="337">
        <f t="shared" si="100"/>
        <v>15.86999999999999</v>
      </c>
      <c r="O306" s="337">
        <f t="shared" si="86"/>
        <v>0</v>
      </c>
      <c r="P306" s="337">
        <f t="shared" si="101"/>
        <v>0</v>
      </c>
    </row>
    <row r="307" spans="1:16" ht="17.25" customHeight="1" outlineLevel="2">
      <c r="A307" s="520" t="s">
        <v>18</v>
      </c>
      <c r="B307" s="265" t="s">
        <v>382</v>
      </c>
      <c r="C307" s="266" t="s">
        <v>1374</v>
      </c>
      <c r="D307" s="262" t="str">
        <f t="shared" si="97"/>
        <v xml:space="preserve">Riberalta </v>
      </c>
      <c r="E307" s="262" t="s">
        <v>632</v>
      </c>
      <c r="F307" s="254">
        <f t="shared" si="102"/>
        <v>86.07</v>
      </c>
      <c r="G307" s="254">
        <v>102.81</v>
      </c>
      <c r="H307" s="291">
        <f t="shared" si="95"/>
        <v>16.740000000000009</v>
      </c>
      <c r="I307" s="352" t="s">
        <v>384</v>
      </c>
      <c r="J307" s="346">
        <f t="shared" si="98"/>
        <v>0</v>
      </c>
      <c r="K307" s="346">
        <f t="shared" si="85"/>
        <v>0</v>
      </c>
      <c r="L307" s="346">
        <f t="shared" si="99"/>
        <v>0</v>
      </c>
      <c r="M307" s="346">
        <f t="shared" si="96"/>
        <v>0</v>
      </c>
      <c r="N307" s="337">
        <f t="shared" si="100"/>
        <v>16.740000000000009</v>
      </c>
      <c r="O307" s="337">
        <f t="shared" si="86"/>
        <v>0</v>
      </c>
      <c r="P307" s="337">
        <f t="shared" si="101"/>
        <v>0</v>
      </c>
    </row>
    <row r="308" spans="1:16" ht="17.25" customHeight="1" outlineLevel="2">
      <c r="A308" s="520" t="s">
        <v>18</v>
      </c>
      <c r="B308" s="265" t="s">
        <v>382</v>
      </c>
      <c r="C308" s="266" t="s">
        <v>1377</v>
      </c>
      <c r="D308" s="262" t="str">
        <f t="shared" si="97"/>
        <v xml:space="preserve">Puente Rio Ivo </v>
      </c>
      <c r="E308" s="262" t="s">
        <v>633</v>
      </c>
      <c r="F308" s="254">
        <f t="shared" si="102"/>
        <v>102.81</v>
      </c>
      <c r="G308" s="254">
        <v>127.54</v>
      </c>
      <c r="H308" s="291">
        <f t="shared" si="95"/>
        <v>24.730000000000004</v>
      </c>
      <c r="I308" s="352" t="s">
        <v>384</v>
      </c>
      <c r="J308" s="346">
        <f t="shared" si="98"/>
        <v>0</v>
      </c>
      <c r="K308" s="346">
        <f t="shared" si="85"/>
        <v>0</v>
      </c>
      <c r="L308" s="346">
        <f t="shared" si="99"/>
        <v>0</v>
      </c>
      <c r="M308" s="346">
        <f t="shared" si="96"/>
        <v>0</v>
      </c>
      <c r="N308" s="337">
        <f t="shared" si="100"/>
        <v>24.730000000000004</v>
      </c>
      <c r="O308" s="337">
        <f t="shared" si="86"/>
        <v>0</v>
      </c>
      <c r="P308" s="337">
        <f t="shared" si="101"/>
        <v>0</v>
      </c>
    </row>
    <row r="309" spans="1:16" ht="17.25" customHeight="1" outlineLevel="2">
      <c r="A309" s="520" t="s">
        <v>18</v>
      </c>
      <c r="B309" s="265" t="s">
        <v>382</v>
      </c>
      <c r="C309" s="266" t="s">
        <v>1379</v>
      </c>
      <c r="D309" s="262" t="str">
        <f t="shared" si="97"/>
        <v xml:space="preserve">San Juan </v>
      </c>
      <c r="E309" s="262" t="s">
        <v>634</v>
      </c>
      <c r="F309" s="254">
        <f t="shared" si="102"/>
        <v>127.54</v>
      </c>
      <c r="G309" s="254">
        <v>154.99</v>
      </c>
      <c r="H309" s="291">
        <f t="shared" si="95"/>
        <v>27.450000000000003</v>
      </c>
      <c r="I309" s="352" t="s">
        <v>384</v>
      </c>
      <c r="J309" s="346">
        <f t="shared" si="98"/>
        <v>0</v>
      </c>
      <c r="K309" s="346">
        <f t="shared" si="85"/>
        <v>0</v>
      </c>
      <c r="L309" s="346">
        <f t="shared" si="99"/>
        <v>0</v>
      </c>
      <c r="M309" s="346">
        <f t="shared" si="96"/>
        <v>0</v>
      </c>
      <c r="N309" s="337">
        <f t="shared" si="100"/>
        <v>27.450000000000003</v>
      </c>
      <c r="O309" s="337">
        <f t="shared" si="86"/>
        <v>0</v>
      </c>
      <c r="P309" s="337">
        <f t="shared" si="101"/>
        <v>0</v>
      </c>
    </row>
    <row r="310" spans="1:16" ht="17.25" customHeight="1" outlineLevel="2">
      <c r="A310" s="520" t="s">
        <v>18</v>
      </c>
      <c r="B310" s="265" t="s">
        <v>382</v>
      </c>
      <c r="C310" s="266" t="s">
        <v>1380</v>
      </c>
      <c r="D310" s="262" t="str">
        <f t="shared" si="97"/>
        <v xml:space="preserve">El Choro </v>
      </c>
      <c r="E310" s="262" t="s">
        <v>635</v>
      </c>
      <c r="F310" s="254">
        <f t="shared" si="102"/>
        <v>154.99</v>
      </c>
      <c r="G310" s="254">
        <v>173.31</v>
      </c>
      <c r="H310" s="291">
        <f t="shared" si="95"/>
        <v>18.319999999999993</v>
      </c>
      <c r="I310" s="352" t="s">
        <v>384</v>
      </c>
      <c r="J310" s="346">
        <f t="shared" si="98"/>
        <v>0</v>
      </c>
      <c r="K310" s="346">
        <f t="shared" si="85"/>
        <v>0</v>
      </c>
      <c r="L310" s="346">
        <f t="shared" si="99"/>
        <v>0</v>
      </c>
      <c r="M310" s="346">
        <f t="shared" si="96"/>
        <v>0</v>
      </c>
      <c r="N310" s="337">
        <f t="shared" si="100"/>
        <v>18.319999999999993</v>
      </c>
      <c r="O310" s="337">
        <f t="shared" si="86"/>
        <v>0</v>
      </c>
      <c r="P310" s="337">
        <f t="shared" si="101"/>
        <v>0</v>
      </c>
    </row>
    <row r="311" spans="1:16" ht="17.25" customHeight="1" outlineLevel="2">
      <c r="A311" s="520" t="s">
        <v>18</v>
      </c>
      <c r="B311" s="265" t="s">
        <v>382</v>
      </c>
      <c r="C311" s="266" t="s">
        <v>1383</v>
      </c>
      <c r="D311" s="262" t="str">
        <f t="shared" si="97"/>
        <v xml:space="preserve">San Jacinto </v>
      </c>
      <c r="E311" s="262" t="s">
        <v>636</v>
      </c>
      <c r="F311" s="254">
        <f t="shared" si="102"/>
        <v>173.31</v>
      </c>
      <c r="G311" s="254">
        <v>189.99</v>
      </c>
      <c r="H311" s="291">
        <f t="shared" si="95"/>
        <v>16.680000000000007</v>
      </c>
      <c r="I311" s="352" t="s">
        <v>384</v>
      </c>
      <c r="J311" s="346">
        <f t="shared" si="98"/>
        <v>0</v>
      </c>
      <c r="K311" s="346">
        <f t="shared" si="85"/>
        <v>0</v>
      </c>
      <c r="L311" s="346">
        <f t="shared" si="99"/>
        <v>0</v>
      </c>
      <c r="M311" s="346">
        <f t="shared" si="96"/>
        <v>0</v>
      </c>
      <c r="N311" s="337">
        <f t="shared" si="100"/>
        <v>16.680000000000007</v>
      </c>
      <c r="O311" s="337">
        <f t="shared" si="86"/>
        <v>0</v>
      </c>
      <c r="P311" s="337">
        <f t="shared" si="101"/>
        <v>0</v>
      </c>
    </row>
    <row r="312" spans="1:16" ht="17.25" customHeight="1" outlineLevel="2">
      <c r="A312" s="520" t="s">
        <v>18</v>
      </c>
      <c r="B312" s="265" t="s">
        <v>382</v>
      </c>
      <c r="C312" s="266" t="s">
        <v>1385</v>
      </c>
      <c r="D312" s="262" t="str">
        <f t="shared" si="97"/>
        <v xml:space="preserve">Las Palmas </v>
      </c>
      <c r="E312" s="262" t="s">
        <v>637</v>
      </c>
      <c r="F312" s="254">
        <f t="shared" si="102"/>
        <v>189.99</v>
      </c>
      <c r="G312" s="254">
        <v>224.23</v>
      </c>
      <c r="H312" s="291">
        <f t="shared" si="95"/>
        <v>34.239999999999981</v>
      </c>
      <c r="I312" s="352" t="s">
        <v>384</v>
      </c>
      <c r="J312" s="346">
        <f t="shared" si="98"/>
        <v>0</v>
      </c>
      <c r="K312" s="346">
        <f t="shared" si="85"/>
        <v>0</v>
      </c>
      <c r="L312" s="346">
        <f t="shared" si="99"/>
        <v>0</v>
      </c>
      <c r="M312" s="346">
        <f t="shared" si="96"/>
        <v>0</v>
      </c>
      <c r="N312" s="337">
        <f t="shared" si="100"/>
        <v>34.239999999999981</v>
      </c>
      <c r="O312" s="337">
        <f t="shared" si="86"/>
        <v>0</v>
      </c>
      <c r="P312" s="337">
        <f t="shared" si="101"/>
        <v>0</v>
      </c>
    </row>
    <row r="313" spans="1:16" ht="17.25" customHeight="1" outlineLevel="2">
      <c r="A313" s="520" t="s">
        <v>18</v>
      </c>
      <c r="B313" s="265" t="s">
        <v>382</v>
      </c>
      <c r="C313" s="266" t="s">
        <v>1387</v>
      </c>
      <c r="D313" s="262" t="str">
        <f t="shared" si="97"/>
        <v xml:space="preserve">El Cayu </v>
      </c>
      <c r="E313" s="262" t="s">
        <v>638</v>
      </c>
      <c r="F313" s="254">
        <f t="shared" si="102"/>
        <v>224.23</v>
      </c>
      <c r="G313" s="254">
        <v>263.25</v>
      </c>
      <c r="H313" s="291">
        <f t="shared" si="95"/>
        <v>39.02000000000001</v>
      </c>
      <c r="I313" s="352" t="s">
        <v>384</v>
      </c>
      <c r="J313" s="346">
        <f t="shared" si="98"/>
        <v>0</v>
      </c>
      <c r="K313" s="346">
        <f t="shared" si="85"/>
        <v>0</v>
      </c>
      <c r="L313" s="346">
        <f t="shared" si="99"/>
        <v>0</v>
      </c>
      <c r="M313" s="346">
        <f t="shared" si="96"/>
        <v>0</v>
      </c>
      <c r="N313" s="337">
        <f t="shared" si="100"/>
        <v>39.02000000000001</v>
      </c>
      <c r="O313" s="337">
        <f t="shared" si="86"/>
        <v>0</v>
      </c>
      <c r="P313" s="337">
        <f t="shared" si="101"/>
        <v>0</v>
      </c>
    </row>
    <row r="314" spans="1:16" ht="17.25" customHeight="1" outlineLevel="2">
      <c r="A314" s="520" t="s">
        <v>18</v>
      </c>
      <c r="B314" s="265" t="s">
        <v>382</v>
      </c>
      <c r="C314" s="266" t="s">
        <v>1389</v>
      </c>
      <c r="D314" s="262" t="str">
        <f t="shared" si="97"/>
        <v xml:space="preserve">Las Américas </v>
      </c>
      <c r="E314" s="262" t="s">
        <v>639</v>
      </c>
      <c r="F314" s="254">
        <f t="shared" si="102"/>
        <v>263.25</v>
      </c>
      <c r="G314" s="254">
        <v>292.24</v>
      </c>
      <c r="H314" s="291">
        <f t="shared" si="95"/>
        <v>28.990000000000009</v>
      </c>
      <c r="I314" s="352" t="s">
        <v>384</v>
      </c>
      <c r="J314" s="346">
        <f t="shared" si="98"/>
        <v>0</v>
      </c>
      <c r="K314" s="346">
        <f t="shared" si="85"/>
        <v>0</v>
      </c>
      <c r="L314" s="346">
        <f t="shared" si="99"/>
        <v>0</v>
      </c>
      <c r="M314" s="346">
        <f t="shared" si="96"/>
        <v>0</v>
      </c>
      <c r="N314" s="337">
        <f t="shared" si="100"/>
        <v>28.990000000000009</v>
      </c>
      <c r="O314" s="337">
        <f t="shared" si="86"/>
        <v>0</v>
      </c>
      <c r="P314" s="337">
        <f t="shared" si="101"/>
        <v>0</v>
      </c>
    </row>
    <row r="315" spans="1:16" ht="17.25" customHeight="1" outlineLevel="2">
      <c r="A315" s="520" t="s">
        <v>18</v>
      </c>
      <c r="B315" s="265" t="s">
        <v>382</v>
      </c>
      <c r="C315" s="266" t="s">
        <v>1391</v>
      </c>
      <c r="D315" s="262" t="str">
        <f t="shared" si="97"/>
        <v xml:space="preserve">Las Playitas </v>
      </c>
      <c r="E315" s="262" t="s">
        <v>640</v>
      </c>
      <c r="F315" s="254">
        <f t="shared" si="102"/>
        <v>292.24</v>
      </c>
      <c r="G315" s="254">
        <v>329.4</v>
      </c>
      <c r="H315" s="291">
        <f t="shared" si="95"/>
        <v>37.159999999999968</v>
      </c>
      <c r="I315" s="352" t="s">
        <v>384</v>
      </c>
      <c r="J315" s="346">
        <f t="shared" si="98"/>
        <v>0</v>
      </c>
      <c r="K315" s="346">
        <f t="shared" si="85"/>
        <v>0</v>
      </c>
      <c r="L315" s="346">
        <f t="shared" si="99"/>
        <v>0</v>
      </c>
      <c r="M315" s="346">
        <f t="shared" si="96"/>
        <v>0</v>
      </c>
      <c r="N315" s="337">
        <f t="shared" si="100"/>
        <v>37.159999999999968</v>
      </c>
      <c r="O315" s="337">
        <f t="shared" si="86"/>
        <v>0</v>
      </c>
      <c r="P315" s="337">
        <f t="shared" si="101"/>
        <v>0</v>
      </c>
    </row>
    <row r="316" spans="1:16" ht="17.25" customHeight="1" outlineLevel="2">
      <c r="A316" s="520" t="s">
        <v>18</v>
      </c>
      <c r="B316" s="265" t="s">
        <v>382</v>
      </c>
      <c r="C316" s="266" t="s">
        <v>1393</v>
      </c>
      <c r="D316" s="262" t="str">
        <f t="shared" si="97"/>
        <v xml:space="preserve">Australia </v>
      </c>
      <c r="E316" s="262" t="s">
        <v>641</v>
      </c>
      <c r="F316" s="254">
        <f t="shared" si="102"/>
        <v>329.4</v>
      </c>
      <c r="G316" s="254">
        <v>354.89</v>
      </c>
      <c r="H316" s="291">
        <f t="shared" si="95"/>
        <v>25.490000000000009</v>
      </c>
      <c r="I316" s="352" t="s">
        <v>384</v>
      </c>
      <c r="J316" s="346">
        <f t="shared" si="98"/>
        <v>0</v>
      </c>
      <c r="K316" s="346">
        <f t="shared" si="85"/>
        <v>0</v>
      </c>
      <c r="L316" s="346">
        <f t="shared" si="99"/>
        <v>0</v>
      </c>
      <c r="M316" s="346">
        <f t="shared" si="96"/>
        <v>0</v>
      </c>
      <c r="N316" s="337">
        <f t="shared" si="100"/>
        <v>25.490000000000009</v>
      </c>
      <c r="O316" s="337">
        <f t="shared" si="86"/>
        <v>0</v>
      </c>
      <c r="P316" s="337">
        <f t="shared" si="101"/>
        <v>0</v>
      </c>
    </row>
    <row r="317" spans="1:16" ht="17.25" customHeight="1" outlineLevel="2">
      <c r="A317" s="520" t="s">
        <v>18</v>
      </c>
      <c r="B317" s="265" t="s">
        <v>382</v>
      </c>
      <c r="C317" s="266" t="s">
        <v>1395</v>
      </c>
      <c r="D317" s="262" t="str">
        <f t="shared" si="97"/>
        <v xml:space="preserve">Palma Flor </v>
      </c>
      <c r="E317" s="262" t="s">
        <v>642</v>
      </c>
      <c r="F317" s="254">
        <f>+G316</f>
        <v>354.89</v>
      </c>
      <c r="G317" s="254">
        <v>385.54</v>
      </c>
      <c r="H317" s="291">
        <f t="shared" si="95"/>
        <v>30.650000000000034</v>
      </c>
      <c r="I317" s="352" t="s">
        <v>384</v>
      </c>
      <c r="J317" s="346">
        <f t="shared" si="98"/>
        <v>0</v>
      </c>
      <c r="K317" s="346">
        <f t="shared" si="85"/>
        <v>0</v>
      </c>
      <c r="L317" s="346">
        <f t="shared" si="99"/>
        <v>0</v>
      </c>
      <c r="M317" s="346">
        <f t="shared" si="96"/>
        <v>0</v>
      </c>
      <c r="N317" s="337">
        <f t="shared" si="100"/>
        <v>30.650000000000034</v>
      </c>
      <c r="O317" s="337">
        <f t="shared" si="86"/>
        <v>0</v>
      </c>
      <c r="P317" s="337">
        <f t="shared" si="101"/>
        <v>0</v>
      </c>
    </row>
    <row r="318" spans="1:16" ht="17.25" customHeight="1" outlineLevel="2">
      <c r="A318" s="520" t="s">
        <v>18</v>
      </c>
      <c r="B318" s="265" t="s">
        <v>382</v>
      </c>
      <c r="C318" s="266" t="s">
        <v>1433</v>
      </c>
      <c r="D318" s="262" t="str">
        <f t="shared" si="97"/>
        <v xml:space="preserve">El Toro </v>
      </c>
      <c r="E318" s="262" t="s">
        <v>630</v>
      </c>
      <c r="F318" s="254">
        <f t="shared" ref="F318:F329" si="103">+G317</f>
        <v>385.54</v>
      </c>
      <c r="G318" s="254">
        <v>415</v>
      </c>
      <c r="H318" s="291">
        <f t="shared" si="95"/>
        <v>29.45999999999998</v>
      </c>
      <c r="I318" s="352" t="s">
        <v>384</v>
      </c>
      <c r="J318" s="346">
        <f t="shared" si="98"/>
        <v>0</v>
      </c>
      <c r="K318" s="346">
        <f t="shared" si="85"/>
        <v>0</v>
      </c>
      <c r="L318" s="346">
        <f t="shared" si="99"/>
        <v>0</v>
      </c>
      <c r="M318" s="346">
        <f t="shared" si="96"/>
        <v>0</v>
      </c>
      <c r="N318" s="337">
        <f t="shared" si="100"/>
        <v>29.45999999999998</v>
      </c>
      <c r="O318" s="337">
        <f t="shared" si="86"/>
        <v>0</v>
      </c>
      <c r="P318" s="337">
        <f t="shared" si="101"/>
        <v>0</v>
      </c>
    </row>
    <row r="319" spans="1:16" ht="17.25" customHeight="1" outlineLevel="2">
      <c r="A319" s="520" t="s">
        <v>18</v>
      </c>
      <c r="B319" s="265" t="s">
        <v>382</v>
      </c>
      <c r="C319" s="266" t="s">
        <v>1435</v>
      </c>
      <c r="D319" s="262" t="str">
        <f t="shared" si="97"/>
        <v xml:space="preserve">Rio Yata </v>
      </c>
      <c r="E319" s="262" t="s">
        <v>643</v>
      </c>
      <c r="F319" s="254">
        <f t="shared" si="103"/>
        <v>415</v>
      </c>
      <c r="G319" s="254">
        <v>441.41</v>
      </c>
      <c r="H319" s="291">
        <f t="shared" si="95"/>
        <v>26.410000000000025</v>
      </c>
      <c r="I319" s="352" t="s">
        <v>384</v>
      </c>
      <c r="J319" s="346">
        <f t="shared" si="98"/>
        <v>0</v>
      </c>
      <c r="K319" s="346">
        <f t="shared" si="85"/>
        <v>0</v>
      </c>
      <c r="L319" s="346">
        <f t="shared" si="99"/>
        <v>0</v>
      </c>
      <c r="M319" s="346">
        <f t="shared" si="96"/>
        <v>0</v>
      </c>
      <c r="N319" s="337">
        <f t="shared" si="100"/>
        <v>26.410000000000025</v>
      </c>
      <c r="O319" s="337">
        <f t="shared" si="86"/>
        <v>0</v>
      </c>
      <c r="P319" s="337">
        <f t="shared" si="101"/>
        <v>0</v>
      </c>
    </row>
    <row r="320" spans="1:16" ht="17.25" customHeight="1" outlineLevel="2">
      <c r="A320" s="520" t="s">
        <v>18</v>
      </c>
      <c r="B320" s="265" t="s">
        <v>382</v>
      </c>
      <c r="C320" s="266" t="s">
        <v>1439</v>
      </c>
      <c r="D320" s="262" t="str">
        <f t="shared" si="97"/>
        <v xml:space="preserve">Macabi </v>
      </c>
      <c r="E320" s="262" t="s">
        <v>389</v>
      </c>
      <c r="F320" s="254">
        <f t="shared" si="103"/>
        <v>441.41</v>
      </c>
      <c r="G320" s="254">
        <v>470.98</v>
      </c>
      <c r="H320" s="291">
        <f t="shared" si="95"/>
        <v>29.569999999999993</v>
      </c>
      <c r="I320" s="352" t="s">
        <v>384</v>
      </c>
      <c r="J320" s="346">
        <f t="shared" si="98"/>
        <v>0</v>
      </c>
      <c r="K320" s="346">
        <f t="shared" si="85"/>
        <v>0</v>
      </c>
      <c r="L320" s="346">
        <f t="shared" si="99"/>
        <v>0</v>
      </c>
      <c r="M320" s="346">
        <f t="shared" si="96"/>
        <v>0</v>
      </c>
      <c r="N320" s="337">
        <f t="shared" si="100"/>
        <v>29.569999999999993</v>
      </c>
      <c r="O320" s="337">
        <f t="shared" si="86"/>
        <v>0</v>
      </c>
      <c r="P320" s="337">
        <f t="shared" si="101"/>
        <v>0</v>
      </c>
    </row>
    <row r="321" spans="1:16" ht="17.25" customHeight="1" outlineLevel="2">
      <c r="A321" s="520" t="s">
        <v>18</v>
      </c>
      <c r="B321" s="265" t="s">
        <v>382</v>
      </c>
      <c r="C321" s="266" t="s">
        <v>1440</v>
      </c>
      <c r="D321" s="262" t="str">
        <f t="shared" si="97"/>
        <v>Las Petas (El Triunfo)</v>
      </c>
      <c r="E321" s="262" t="s">
        <v>644</v>
      </c>
      <c r="F321" s="254">
        <f t="shared" si="103"/>
        <v>470.98</v>
      </c>
      <c r="G321" s="254">
        <v>499.02</v>
      </c>
      <c r="H321" s="291">
        <f t="shared" si="95"/>
        <v>28.039999999999964</v>
      </c>
      <c r="I321" s="352" t="s">
        <v>384</v>
      </c>
      <c r="J321" s="346">
        <f t="shared" si="98"/>
        <v>0</v>
      </c>
      <c r="K321" s="346">
        <f t="shared" si="85"/>
        <v>0</v>
      </c>
      <c r="L321" s="346">
        <f t="shared" si="99"/>
        <v>0</v>
      </c>
      <c r="M321" s="346">
        <f t="shared" si="96"/>
        <v>0</v>
      </c>
      <c r="N321" s="337">
        <f t="shared" si="100"/>
        <v>28.039999999999964</v>
      </c>
      <c r="O321" s="337">
        <f t="shared" si="86"/>
        <v>0</v>
      </c>
      <c r="P321" s="337">
        <f t="shared" si="101"/>
        <v>0</v>
      </c>
    </row>
    <row r="322" spans="1:16" ht="17.25" customHeight="1" outlineLevel="2">
      <c r="A322" s="520" t="s">
        <v>18</v>
      </c>
      <c r="B322" s="265" t="s">
        <v>382</v>
      </c>
      <c r="C322" s="266" t="s">
        <v>1441</v>
      </c>
      <c r="D322" s="262" t="str">
        <f t="shared" si="97"/>
        <v xml:space="preserve">Santa Rosa </v>
      </c>
      <c r="E322" s="262" t="s">
        <v>645</v>
      </c>
      <c r="F322" s="254">
        <f t="shared" si="103"/>
        <v>499.02</v>
      </c>
      <c r="G322" s="254">
        <v>529.02</v>
      </c>
      <c r="H322" s="291">
        <f t="shared" si="95"/>
        <v>30</v>
      </c>
      <c r="I322" s="352" t="s">
        <v>384</v>
      </c>
      <c r="J322" s="346">
        <f t="shared" si="98"/>
        <v>0</v>
      </c>
      <c r="K322" s="346">
        <f t="shared" si="85"/>
        <v>0</v>
      </c>
      <c r="L322" s="346">
        <f t="shared" si="99"/>
        <v>0</v>
      </c>
      <c r="M322" s="346">
        <f t="shared" si="96"/>
        <v>0</v>
      </c>
      <c r="N322" s="337">
        <f t="shared" si="100"/>
        <v>30</v>
      </c>
      <c r="O322" s="337">
        <f t="shared" si="86"/>
        <v>0</v>
      </c>
      <c r="P322" s="337">
        <f t="shared" si="101"/>
        <v>0</v>
      </c>
    </row>
    <row r="323" spans="1:16" ht="17.25" customHeight="1" outlineLevel="2">
      <c r="A323" s="520" t="s">
        <v>18</v>
      </c>
      <c r="B323" s="265" t="s">
        <v>382</v>
      </c>
      <c r="C323" s="266" t="s">
        <v>0</v>
      </c>
      <c r="D323" s="262" t="str">
        <f t="shared" si="97"/>
        <v xml:space="preserve">Peña Loza </v>
      </c>
      <c r="E323" s="262" t="s">
        <v>646</v>
      </c>
      <c r="F323" s="254">
        <f t="shared" si="103"/>
        <v>529.02</v>
      </c>
      <c r="G323" s="254">
        <v>545.27</v>
      </c>
      <c r="H323" s="291">
        <f t="shared" si="95"/>
        <v>16.25</v>
      </c>
      <c r="I323" s="352" t="s">
        <v>384</v>
      </c>
      <c r="J323" s="346">
        <f t="shared" si="98"/>
        <v>0</v>
      </c>
      <c r="K323" s="346">
        <f t="shared" si="85"/>
        <v>0</v>
      </c>
      <c r="L323" s="346">
        <f t="shared" si="99"/>
        <v>0</v>
      </c>
      <c r="M323" s="346">
        <f t="shared" si="96"/>
        <v>0</v>
      </c>
      <c r="N323" s="337">
        <f t="shared" si="100"/>
        <v>16.25</v>
      </c>
      <c r="O323" s="337">
        <f t="shared" si="86"/>
        <v>0</v>
      </c>
      <c r="P323" s="337">
        <f t="shared" si="101"/>
        <v>0</v>
      </c>
    </row>
    <row r="324" spans="1:16" ht="17.25" customHeight="1" outlineLevel="2">
      <c r="A324" s="520" t="s">
        <v>18</v>
      </c>
      <c r="B324" s="265" t="s">
        <v>382</v>
      </c>
      <c r="C324" s="266" t="s">
        <v>1</v>
      </c>
      <c r="D324" s="262" t="str">
        <f t="shared" si="97"/>
        <v xml:space="preserve">Tumuchaviri </v>
      </c>
      <c r="E324" s="262" t="s">
        <v>647</v>
      </c>
      <c r="F324" s="254">
        <f t="shared" si="103"/>
        <v>545.27</v>
      </c>
      <c r="G324" s="254">
        <v>570.98</v>
      </c>
      <c r="H324" s="291">
        <f t="shared" si="95"/>
        <v>25.710000000000036</v>
      </c>
      <c r="I324" s="352" t="s">
        <v>384</v>
      </c>
      <c r="J324" s="346">
        <f t="shared" si="98"/>
        <v>0</v>
      </c>
      <c r="K324" s="346">
        <f t="shared" si="85"/>
        <v>0</v>
      </c>
      <c r="L324" s="346">
        <f t="shared" si="99"/>
        <v>0</v>
      </c>
      <c r="M324" s="346">
        <f t="shared" si="96"/>
        <v>0</v>
      </c>
      <c r="N324" s="337">
        <f t="shared" si="100"/>
        <v>25.710000000000036</v>
      </c>
      <c r="O324" s="337">
        <f t="shared" si="86"/>
        <v>0</v>
      </c>
      <c r="P324" s="337">
        <f t="shared" si="101"/>
        <v>0</v>
      </c>
    </row>
    <row r="325" spans="1:16" ht="17.25" customHeight="1" outlineLevel="2">
      <c r="A325" s="520" t="s">
        <v>18</v>
      </c>
      <c r="B325" s="265" t="s">
        <v>382</v>
      </c>
      <c r="C325" s="266" t="s">
        <v>2</v>
      </c>
      <c r="D325" s="262" t="str">
        <f t="shared" si="97"/>
        <v xml:space="preserve">Reyes </v>
      </c>
      <c r="E325" s="262" t="s">
        <v>390</v>
      </c>
      <c r="F325" s="254">
        <f t="shared" si="103"/>
        <v>570.98</v>
      </c>
      <c r="G325" s="254">
        <v>596.14</v>
      </c>
      <c r="H325" s="291">
        <f t="shared" si="95"/>
        <v>25.159999999999968</v>
      </c>
      <c r="I325" s="352" t="s">
        <v>384</v>
      </c>
      <c r="J325" s="346">
        <f t="shared" si="98"/>
        <v>0</v>
      </c>
      <c r="K325" s="346">
        <f t="shared" ref="K325:K388" si="104">IF(A325="TS",H325,0)</f>
        <v>0</v>
      </c>
      <c r="L325" s="346">
        <f t="shared" si="99"/>
        <v>0</v>
      </c>
      <c r="M325" s="346">
        <f t="shared" si="96"/>
        <v>0</v>
      </c>
      <c r="N325" s="337">
        <f t="shared" si="100"/>
        <v>25.159999999999968</v>
      </c>
      <c r="O325" s="337">
        <f t="shared" ref="O325:O388" si="105">IF(A325="ep",H325,0)</f>
        <v>0</v>
      </c>
      <c r="P325" s="337">
        <f t="shared" si="101"/>
        <v>0</v>
      </c>
    </row>
    <row r="326" spans="1:16" ht="17.25" customHeight="1" outlineLevel="2">
      <c r="A326" s="520" t="s">
        <v>18</v>
      </c>
      <c r="B326" s="265" t="s">
        <v>382</v>
      </c>
      <c r="C326" s="266" t="s">
        <v>3</v>
      </c>
      <c r="D326" s="262" t="str">
        <f t="shared" si="97"/>
        <v>Cr. Rt.  a Rurrenabaque</v>
      </c>
      <c r="E326" s="262" t="s">
        <v>648</v>
      </c>
      <c r="F326" s="254">
        <f t="shared" si="103"/>
        <v>596.14</v>
      </c>
      <c r="G326" s="254">
        <v>615.04999999999995</v>
      </c>
      <c r="H326" s="291">
        <f t="shared" si="95"/>
        <v>18.909999999999968</v>
      </c>
      <c r="I326" s="352" t="s">
        <v>384</v>
      </c>
      <c r="J326" s="346">
        <f t="shared" si="98"/>
        <v>0</v>
      </c>
      <c r="K326" s="346">
        <f t="shared" si="104"/>
        <v>0</v>
      </c>
      <c r="L326" s="346">
        <f t="shared" si="99"/>
        <v>0</v>
      </c>
      <c r="M326" s="346">
        <f t="shared" si="96"/>
        <v>0</v>
      </c>
      <c r="N326" s="337">
        <f t="shared" si="100"/>
        <v>18.909999999999968</v>
      </c>
      <c r="O326" s="337">
        <f t="shared" si="105"/>
        <v>0</v>
      </c>
      <c r="P326" s="337">
        <f t="shared" si="101"/>
        <v>0</v>
      </c>
    </row>
    <row r="327" spans="1:16" ht="17.25" customHeight="1" outlineLevel="2">
      <c r="A327" s="520" t="s">
        <v>18</v>
      </c>
      <c r="B327" s="265" t="s">
        <v>382</v>
      </c>
      <c r="C327" s="266" t="s">
        <v>4</v>
      </c>
      <c r="D327" s="262" t="str">
        <f t="shared" si="97"/>
        <v xml:space="preserve">Rio Asunta </v>
      </c>
      <c r="E327" s="262" t="s">
        <v>649</v>
      </c>
      <c r="F327" s="254">
        <f t="shared" si="103"/>
        <v>615.04999999999995</v>
      </c>
      <c r="G327" s="254">
        <v>636.67999999999995</v>
      </c>
      <c r="H327" s="291">
        <f t="shared" si="95"/>
        <v>21.629999999999995</v>
      </c>
      <c r="I327" s="352" t="s">
        <v>384</v>
      </c>
      <c r="J327" s="346">
        <f t="shared" si="98"/>
        <v>0</v>
      </c>
      <c r="K327" s="346">
        <f t="shared" si="104"/>
        <v>0</v>
      </c>
      <c r="L327" s="346">
        <f t="shared" si="99"/>
        <v>0</v>
      </c>
      <c r="M327" s="346">
        <f t="shared" si="96"/>
        <v>0</v>
      </c>
      <c r="N327" s="337">
        <f t="shared" si="100"/>
        <v>21.629999999999995</v>
      </c>
      <c r="O327" s="337">
        <f t="shared" si="105"/>
        <v>0</v>
      </c>
      <c r="P327" s="337">
        <f t="shared" si="101"/>
        <v>0</v>
      </c>
    </row>
    <row r="328" spans="1:16" ht="17.25" customHeight="1" outlineLevel="2">
      <c r="A328" s="520" t="s">
        <v>18</v>
      </c>
      <c r="B328" s="265" t="s">
        <v>382</v>
      </c>
      <c r="C328" s="266" t="s">
        <v>6</v>
      </c>
      <c r="D328" s="262" t="str">
        <f t="shared" si="97"/>
        <v xml:space="preserve">Rio La Sorpresa </v>
      </c>
      <c r="E328" s="262" t="s">
        <v>650</v>
      </c>
      <c r="F328" s="254">
        <f t="shared" si="103"/>
        <v>636.67999999999995</v>
      </c>
      <c r="G328" s="254">
        <v>661.96</v>
      </c>
      <c r="H328" s="291">
        <f t="shared" si="95"/>
        <v>25.280000000000086</v>
      </c>
      <c r="I328" s="352" t="s">
        <v>384</v>
      </c>
      <c r="J328" s="346">
        <f t="shared" si="98"/>
        <v>0</v>
      </c>
      <c r="K328" s="346">
        <f t="shared" si="104"/>
        <v>0</v>
      </c>
      <c r="L328" s="346">
        <f t="shared" si="99"/>
        <v>0</v>
      </c>
      <c r="M328" s="346">
        <f t="shared" si="96"/>
        <v>0</v>
      </c>
      <c r="N328" s="337">
        <f t="shared" si="100"/>
        <v>25.280000000000086</v>
      </c>
      <c r="O328" s="337">
        <f t="shared" si="105"/>
        <v>0</v>
      </c>
      <c r="P328" s="337">
        <f t="shared" si="101"/>
        <v>0</v>
      </c>
    </row>
    <row r="329" spans="1:16" ht="17.25" customHeight="1" outlineLevel="2">
      <c r="A329" s="520" t="s">
        <v>18</v>
      </c>
      <c r="B329" s="265" t="s">
        <v>382</v>
      </c>
      <c r="C329" s="266" t="s">
        <v>8</v>
      </c>
      <c r="D329" s="262" t="str">
        <f t="shared" si="97"/>
        <v xml:space="preserve">Rio Colorado </v>
      </c>
      <c r="E329" s="262" t="s">
        <v>381</v>
      </c>
      <c r="F329" s="254">
        <f t="shared" si="103"/>
        <v>661.96</v>
      </c>
      <c r="G329" s="254">
        <v>695.62</v>
      </c>
      <c r="H329" s="291">
        <f t="shared" si="95"/>
        <v>33.659999999999968</v>
      </c>
      <c r="I329" s="352" t="s">
        <v>384</v>
      </c>
      <c r="J329" s="346">
        <f t="shared" si="98"/>
        <v>0</v>
      </c>
      <c r="K329" s="346">
        <f t="shared" si="104"/>
        <v>0</v>
      </c>
      <c r="L329" s="346">
        <f t="shared" si="99"/>
        <v>0</v>
      </c>
      <c r="M329" s="346">
        <f t="shared" si="96"/>
        <v>0</v>
      </c>
      <c r="N329" s="337">
        <f t="shared" si="100"/>
        <v>33.659999999999968</v>
      </c>
      <c r="O329" s="337">
        <f t="shared" si="105"/>
        <v>0</v>
      </c>
      <c r="P329" s="337">
        <f t="shared" si="101"/>
        <v>0</v>
      </c>
    </row>
    <row r="330" spans="1:16" ht="17.25" customHeight="1" outlineLevel="1">
      <c r="A330" s="523"/>
      <c r="B330" s="292" t="s">
        <v>102</v>
      </c>
      <c r="C330" s="293"/>
      <c r="D330" s="263" t="str">
        <f>+D331</f>
        <v>Pocitos (Front. Argentina)</v>
      </c>
      <c r="E330" s="263" t="str">
        <f>+E387</f>
        <v>Puesto Ustarez</v>
      </c>
      <c r="F330" s="294"/>
      <c r="G330" s="294"/>
      <c r="H330" s="295">
        <f>SUBTOTAL(9,H331:H387)</f>
        <v>1630.718891566265</v>
      </c>
      <c r="I330" s="352"/>
      <c r="J330" s="346"/>
      <c r="K330" s="346">
        <f t="shared" si="104"/>
        <v>0</v>
      </c>
      <c r="L330" s="347"/>
      <c r="M330" s="347"/>
      <c r="N330" s="338"/>
      <c r="O330" s="337">
        <f t="shared" si="105"/>
        <v>0</v>
      </c>
      <c r="P330" s="338"/>
    </row>
    <row r="331" spans="1:16" ht="17.25" customHeight="1" outlineLevel="2">
      <c r="A331" s="520" t="s">
        <v>701</v>
      </c>
      <c r="B331" s="265" t="s">
        <v>391</v>
      </c>
      <c r="C331" s="266" t="s">
        <v>1367</v>
      </c>
      <c r="D331" s="262" t="s">
        <v>851</v>
      </c>
      <c r="E331" s="262" t="s">
        <v>392</v>
      </c>
      <c r="F331" s="254">
        <v>0</v>
      </c>
      <c r="G331" s="254">
        <f t="shared" ref="G331:G343" si="106">+F331+H331</f>
        <v>7.5490000000000004</v>
      </c>
      <c r="H331" s="291">
        <v>7.5490000000000004</v>
      </c>
      <c r="I331" s="352" t="s">
        <v>385</v>
      </c>
      <c r="J331" s="346">
        <f>IF(A331="PF",H331,0)</f>
        <v>7.5490000000000004</v>
      </c>
      <c r="K331" s="346">
        <f t="shared" si="104"/>
        <v>0</v>
      </c>
      <c r="L331" s="346">
        <f>IF(A331="HO",H331,0)</f>
        <v>0</v>
      </c>
      <c r="M331" s="346">
        <f t="shared" ref="M331:M362" si="107">IF(A331="URB",H331,0)</f>
        <v>0</v>
      </c>
      <c r="N331" s="337">
        <f>IF(A331="GR",H331,0)</f>
        <v>0</v>
      </c>
      <c r="O331" s="337">
        <f t="shared" si="105"/>
        <v>0</v>
      </c>
      <c r="P331" s="337">
        <f>IF(A331="TI",H331,0)</f>
        <v>0</v>
      </c>
    </row>
    <row r="332" spans="1:16" ht="17.25" customHeight="1" outlineLevel="2">
      <c r="A332" s="520" t="s">
        <v>701</v>
      </c>
      <c r="B332" s="265" t="s">
        <v>391</v>
      </c>
      <c r="C332" s="266" t="s">
        <v>217</v>
      </c>
      <c r="D332" s="262" t="s">
        <v>392</v>
      </c>
      <c r="E332" s="262" t="s">
        <v>684</v>
      </c>
      <c r="F332" s="254">
        <v>7.5490000000000004</v>
      </c>
      <c r="G332" s="254">
        <f t="shared" si="106"/>
        <v>22.059000000000001</v>
      </c>
      <c r="H332" s="291">
        <v>14.51</v>
      </c>
      <c r="I332" s="352" t="s">
        <v>385</v>
      </c>
      <c r="J332" s="346">
        <f t="shared" ref="J332:J387" si="108">IF(A332="PF",H332,0)</f>
        <v>14.51</v>
      </c>
      <c r="K332" s="346">
        <f t="shared" si="104"/>
        <v>0</v>
      </c>
      <c r="L332" s="346">
        <f t="shared" ref="L332:L387" si="109">IF(A332="HO",H332,0)</f>
        <v>0</v>
      </c>
      <c r="M332" s="346">
        <f t="shared" si="107"/>
        <v>0</v>
      </c>
      <c r="N332" s="337">
        <f t="shared" ref="N332:N387" si="110">IF(A332="GR",H332,0)</f>
        <v>0</v>
      </c>
      <c r="O332" s="337">
        <f t="shared" si="105"/>
        <v>0</v>
      </c>
      <c r="P332" s="337">
        <f t="shared" ref="P332:P387" si="111">IF(A332="TI",H332,0)</f>
        <v>0</v>
      </c>
    </row>
    <row r="333" spans="1:16" ht="17.25" customHeight="1" outlineLevel="2">
      <c r="A333" s="520" t="s">
        <v>701</v>
      </c>
      <c r="B333" s="265" t="s">
        <v>391</v>
      </c>
      <c r="C333" s="266" t="s">
        <v>1369</v>
      </c>
      <c r="D333" s="262" t="str">
        <f>+E332</f>
        <v>Palmar Chico (Campo Pajoso)</v>
      </c>
      <c r="E333" s="262" t="s">
        <v>393</v>
      </c>
      <c r="F333" s="254">
        <v>22.059000000000001</v>
      </c>
      <c r="G333" s="254">
        <f t="shared" si="106"/>
        <v>48.53</v>
      </c>
      <c r="H333" s="291">
        <v>26.471</v>
      </c>
      <c r="I333" s="352" t="s">
        <v>385</v>
      </c>
      <c r="J333" s="346">
        <f t="shared" si="108"/>
        <v>26.471</v>
      </c>
      <c r="K333" s="346">
        <f t="shared" si="104"/>
        <v>0</v>
      </c>
      <c r="L333" s="346">
        <f t="shared" si="109"/>
        <v>0</v>
      </c>
      <c r="M333" s="346">
        <f t="shared" si="107"/>
        <v>0</v>
      </c>
      <c r="N333" s="337">
        <f t="shared" si="110"/>
        <v>0</v>
      </c>
      <c r="O333" s="337">
        <f t="shared" si="105"/>
        <v>0</v>
      </c>
      <c r="P333" s="337">
        <f t="shared" si="111"/>
        <v>0</v>
      </c>
    </row>
    <row r="334" spans="1:16" ht="17.25" customHeight="1" outlineLevel="2">
      <c r="A334" s="520" t="s">
        <v>701</v>
      </c>
      <c r="B334" s="265" t="s">
        <v>391</v>
      </c>
      <c r="C334" s="266" t="s">
        <v>1371</v>
      </c>
      <c r="D334" s="262" t="s">
        <v>393</v>
      </c>
      <c r="E334" s="262" t="s">
        <v>394</v>
      </c>
      <c r="F334" s="254">
        <v>48.53</v>
      </c>
      <c r="G334" s="254">
        <f t="shared" si="106"/>
        <v>65.88300000000001</v>
      </c>
      <c r="H334" s="291">
        <v>17.353000000000002</v>
      </c>
      <c r="I334" s="352" t="s">
        <v>385</v>
      </c>
      <c r="J334" s="346">
        <f t="shared" si="108"/>
        <v>17.353000000000002</v>
      </c>
      <c r="K334" s="346">
        <f t="shared" si="104"/>
        <v>0</v>
      </c>
      <c r="L334" s="346">
        <f t="shared" si="109"/>
        <v>0</v>
      </c>
      <c r="M334" s="346">
        <f t="shared" si="107"/>
        <v>0</v>
      </c>
      <c r="N334" s="337">
        <f t="shared" si="110"/>
        <v>0</v>
      </c>
      <c r="O334" s="337">
        <f t="shared" si="105"/>
        <v>0</v>
      </c>
      <c r="P334" s="337">
        <f t="shared" si="111"/>
        <v>0</v>
      </c>
    </row>
    <row r="335" spans="1:16" ht="17.25" customHeight="1" outlineLevel="2">
      <c r="A335" s="520" t="s">
        <v>701</v>
      </c>
      <c r="B335" s="265" t="s">
        <v>391</v>
      </c>
      <c r="C335" s="266" t="s">
        <v>1373</v>
      </c>
      <c r="D335" s="262" t="s">
        <v>394</v>
      </c>
      <c r="E335" s="262" t="s">
        <v>395</v>
      </c>
      <c r="F335" s="254">
        <v>65.882999999999996</v>
      </c>
      <c r="G335" s="254">
        <f t="shared" si="106"/>
        <v>96.03</v>
      </c>
      <c r="H335" s="291">
        <v>30.146999999999998</v>
      </c>
      <c r="I335" s="352" t="s">
        <v>385</v>
      </c>
      <c r="J335" s="346">
        <f t="shared" si="108"/>
        <v>30.146999999999998</v>
      </c>
      <c r="K335" s="346">
        <f t="shared" si="104"/>
        <v>0</v>
      </c>
      <c r="L335" s="346">
        <f t="shared" si="109"/>
        <v>0</v>
      </c>
      <c r="M335" s="346">
        <f t="shared" si="107"/>
        <v>0</v>
      </c>
      <c r="N335" s="337">
        <f t="shared" si="110"/>
        <v>0</v>
      </c>
      <c r="O335" s="337">
        <f t="shared" si="105"/>
        <v>0</v>
      </c>
      <c r="P335" s="337">
        <f t="shared" si="111"/>
        <v>0</v>
      </c>
    </row>
    <row r="336" spans="1:16" ht="17.25" customHeight="1" outlineLevel="2">
      <c r="A336" s="520" t="s">
        <v>701</v>
      </c>
      <c r="B336" s="265" t="s">
        <v>391</v>
      </c>
      <c r="C336" s="266" t="s">
        <v>1374</v>
      </c>
      <c r="D336" s="262" t="s">
        <v>395</v>
      </c>
      <c r="E336" s="262" t="s">
        <v>396</v>
      </c>
      <c r="F336" s="254">
        <v>96.03</v>
      </c>
      <c r="G336" s="254">
        <f t="shared" si="106"/>
        <v>97.108000000000004</v>
      </c>
      <c r="H336" s="291">
        <v>1.0780000000000001</v>
      </c>
      <c r="I336" s="352" t="s">
        <v>385</v>
      </c>
      <c r="J336" s="346">
        <f t="shared" si="108"/>
        <v>1.0780000000000001</v>
      </c>
      <c r="K336" s="346">
        <f t="shared" si="104"/>
        <v>0</v>
      </c>
      <c r="L336" s="346">
        <f t="shared" si="109"/>
        <v>0</v>
      </c>
      <c r="M336" s="346">
        <f t="shared" si="107"/>
        <v>0</v>
      </c>
      <c r="N336" s="337">
        <f t="shared" si="110"/>
        <v>0</v>
      </c>
      <c r="O336" s="337">
        <f t="shared" si="105"/>
        <v>0</v>
      </c>
      <c r="P336" s="337">
        <f t="shared" si="111"/>
        <v>0</v>
      </c>
    </row>
    <row r="337" spans="1:16" ht="17.25" customHeight="1" outlineLevel="2">
      <c r="A337" s="520" t="s">
        <v>701</v>
      </c>
      <c r="B337" s="265" t="s">
        <v>391</v>
      </c>
      <c r="C337" s="266" t="s">
        <v>345</v>
      </c>
      <c r="D337" s="262" t="s">
        <v>396</v>
      </c>
      <c r="E337" s="262" t="s">
        <v>397</v>
      </c>
      <c r="F337" s="254">
        <v>97.108000000000004</v>
      </c>
      <c r="G337" s="254">
        <f t="shared" si="106"/>
        <v>97.597999999999999</v>
      </c>
      <c r="H337" s="291">
        <v>0.49</v>
      </c>
      <c r="I337" s="352" t="s">
        <v>385</v>
      </c>
      <c r="J337" s="346">
        <f t="shared" si="108"/>
        <v>0.49</v>
      </c>
      <c r="K337" s="346">
        <f t="shared" si="104"/>
        <v>0</v>
      </c>
      <c r="L337" s="346">
        <f t="shared" si="109"/>
        <v>0</v>
      </c>
      <c r="M337" s="346">
        <f t="shared" si="107"/>
        <v>0</v>
      </c>
      <c r="N337" s="337">
        <f t="shared" si="110"/>
        <v>0</v>
      </c>
      <c r="O337" s="337">
        <f t="shared" si="105"/>
        <v>0</v>
      </c>
      <c r="P337" s="337">
        <f t="shared" si="111"/>
        <v>0</v>
      </c>
    </row>
    <row r="338" spans="1:16" ht="17.25" customHeight="1" outlineLevel="2">
      <c r="A338" s="520" t="s">
        <v>701</v>
      </c>
      <c r="B338" s="265" t="s">
        <v>391</v>
      </c>
      <c r="C338" s="266" t="s">
        <v>1377</v>
      </c>
      <c r="D338" s="262" t="s">
        <v>398</v>
      </c>
      <c r="E338" s="262" t="s">
        <v>399</v>
      </c>
      <c r="F338" s="254">
        <v>97.597999999999999</v>
      </c>
      <c r="G338" s="254">
        <f t="shared" si="106"/>
        <v>113.039</v>
      </c>
      <c r="H338" s="291">
        <v>15.441000000000001</v>
      </c>
      <c r="I338" s="352" t="s">
        <v>385</v>
      </c>
      <c r="J338" s="346">
        <f t="shared" si="108"/>
        <v>15.441000000000001</v>
      </c>
      <c r="K338" s="346">
        <f t="shared" si="104"/>
        <v>0</v>
      </c>
      <c r="L338" s="346">
        <f t="shared" si="109"/>
        <v>0</v>
      </c>
      <c r="M338" s="346">
        <f t="shared" si="107"/>
        <v>0</v>
      </c>
      <c r="N338" s="337">
        <f t="shared" si="110"/>
        <v>0</v>
      </c>
      <c r="O338" s="337">
        <f t="shared" si="105"/>
        <v>0</v>
      </c>
      <c r="P338" s="337">
        <f t="shared" si="111"/>
        <v>0</v>
      </c>
    </row>
    <row r="339" spans="1:16" ht="17.25" customHeight="1" outlineLevel="2">
      <c r="A339" s="520" t="s">
        <v>701</v>
      </c>
      <c r="B339" s="265" t="s">
        <v>391</v>
      </c>
      <c r="C339" s="266" t="s">
        <v>1379</v>
      </c>
      <c r="D339" s="262" t="s">
        <v>399</v>
      </c>
      <c r="E339" s="262" t="s">
        <v>400</v>
      </c>
      <c r="F339" s="254">
        <v>113.039</v>
      </c>
      <c r="G339" s="254">
        <f t="shared" si="106"/>
        <v>130.78399999999999</v>
      </c>
      <c r="H339" s="291">
        <v>17.745000000000001</v>
      </c>
      <c r="I339" s="352" t="s">
        <v>385</v>
      </c>
      <c r="J339" s="346">
        <f t="shared" si="108"/>
        <v>17.745000000000001</v>
      </c>
      <c r="K339" s="346">
        <f t="shared" si="104"/>
        <v>0</v>
      </c>
      <c r="L339" s="346">
        <f t="shared" si="109"/>
        <v>0</v>
      </c>
      <c r="M339" s="346">
        <f t="shared" si="107"/>
        <v>0</v>
      </c>
      <c r="N339" s="337">
        <f t="shared" si="110"/>
        <v>0</v>
      </c>
      <c r="O339" s="337">
        <f t="shared" si="105"/>
        <v>0</v>
      </c>
      <c r="P339" s="337">
        <f t="shared" si="111"/>
        <v>0</v>
      </c>
    </row>
    <row r="340" spans="1:16" ht="17.25" customHeight="1" outlineLevel="2">
      <c r="A340" s="520" t="s">
        <v>701</v>
      </c>
      <c r="B340" s="265" t="s">
        <v>391</v>
      </c>
      <c r="C340" s="266" t="s">
        <v>1380</v>
      </c>
      <c r="D340" s="262" t="s">
        <v>400</v>
      </c>
      <c r="E340" s="262" t="s">
        <v>401</v>
      </c>
      <c r="F340" s="254">
        <v>130.78399999999999</v>
      </c>
      <c r="G340" s="254">
        <f t="shared" si="106"/>
        <v>151.95999999999998</v>
      </c>
      <c r="H340" s="291">
        <v>21.175999999999998</v>
      </c>
      <c r="I340" s="352" t="s">
        <v>452</v>
      </c>
      <c r="J340" s="346">
        <f t="shared" si="108"/>
        <v>21.175999999999998</v>
      </c>
      <c r="K340" s="346">
        <f t="shared" si="104"/>
        <v>0</v>
      </c>
      <c r="L340" s="346">
        <f t="shared" si="109"/>
        <v>0</v>
      </c>
      <c r="M340" s="346">
        <f t="shared" si="107"/>
        <v>0</v>
      </c>
      <c r="N340" s="337">
        <f t="shared" si="110"/>
        <v>0</v>
      </c>
      <c r="O340" s="337">
        <f t="shared" si="105"/>
        <v>0</v>
      </c>
      <c r="P340" s="337">
        <f t="shared" si="111"/>
        <v>0</v>
      </c>
    </row>
    <row r="341" spans="1:16" ht="17.25" customHeight="1" outlineLevel="2">
      <c r="A341" s="520" t="s">
        <v>701</v>
      </c>
      <c r="B341" s="265" t="s">
        <v>391</v>
      </c>
      <c r="C341" s="266" t="s">
        <v>1383</v>
      </c>
      <c r="D341" s="262" t="s">
        <v>401</v>
      </c>
      <c r="E341" s="262" t="s">
        <v>402</v>
      </c>
      <c r="F341" s="254">
        <v>151.96</v>
      </c>
      <c r="G341" s="254">
        <f t="shared" si="106"/>
        <v>181.47</v>
      </c>
      <c r="H341" s="291">
        <v>29.51</v>
      </c>
      <c r="I341" s="352" t="s">
        <v>452</v>
      </c>
      <c r="J341" s="346">
        <f t="shared" si="108"/>
        <v>29.51</v>
      </c>
      <c r="K341" s="346">
        <f t="shared" si="104"/>
        <v>0</v>
      </c>
      <c r="L341" s="346">
        <f t="shared" si="109"/>
        <v>0</v>
      </c>
      <c r="M341" s="346">
        <f t="shared" si="107"/>
        <v>0</v>
      </c>
      <c r="N341" s="337">
        <f t="shared" si="110"/>
        <v>0</v>
      </c>
      <c r="O341" s="337">
        <f t="shared" si="105"/>
        <v>0</v>
      </c>
      <c r="P341" s="337">
        <f t="shared" si="111"/>
        <v>0</v>
      </c>
    </row>
    <row r="342" spans="1:16" ht="17.25" customHeight="1" outlineLevel="2">
      <c r="A342" s="520" t="s">
        <v>701</v>
      </c>
      <c r="B342" s="265" t="s">
        <v>391</v>
      </c>
      <c r="C342" s="266" t="s">
        <v>1385</v>
      </c>
      <c r="D342" s="262" t="s">
        <v>402</v>
      </c>
      <c r="E342" s="262" t="s">
        <v>404</v>
      </c>
      <c r="F342" s="254">
        <v>181.47</v>
      </c>
      <c r="G342" s="254">
        <f t="shared" si="106"/>
        <v>189.31299999999999</v>
      </c>
      <c r="H342" s="291">
        <v>7.843</v>
      </c>
      <c r="I342" s="352" t="s">
        <v>452</v>
      </c>
      <c r="J342" s="346">
        <f t="shared" si="108"/>
        <v>7.843</v>
      </c>
      <c r="K342" s="346">
        <f t="shared" si="104"/>
        <v>0</v>
      </c>
      <c r="L342" s="346">
        <f t="shared" si="109"/>
        <v>0</v>
      </c>
      <c r="M342" s="346">
        <f t="shared" si="107"/>
        <v>0</v>
      </c>
      <c r="N342" s="337">
        <f t="shared" si="110"/>
        <v>0</v>
      </c>
      <c r="O342" s="337">
        <f t="shared" si="105"/>
        <v>0</v>
      </c>
      <c r="P342" s="337">
        <f t="shared" si="111"/>
        <v>0</v>
      </c>
    </row>
    <row r="343" spans="1:16" ht="17.25" customHeight="1" outlineLevel="2">
      <c r="A343" s="520" t="s">
        <v>701</v>
      </c>
      <c r="B343" s="265" t="s">
        <v>391</v>
      </c>
      <c r="C343" s="266" t="s">
        <v>1387</v>
      </c>
      <c r="D343" s="262" t="s">
        <v>404</v>
      </c>
      <c r="E343" s="262" t="s">
        <v>405</v>
      </c>
      <c r="F343" s="254">
        <v>189.31299999999999</v>
      </c>
      <c r="G343" s="254">
        <f t="shared" si="106"/>
        <v>194.999</v>
      </c>
      <c r="H343" s="291">
        <v>5.6859999999999999</v>
      </c>
      <c r="I343" s="352" t="s">
        <v>450</v>
      </c>
      <c r="J343" s="346">
        <f t="shared" si="108"/>
        <v>5.6859999999999999</v>
      </c>
      <c r="K343" s="346">
        <f t="shared" si="104"/>
        <v>0</v>
      </c>
      <c r="L343" s="346">
        <f t="shared" si="109"/>
        <v>0</v>
      </c>
      <c r="M343" s="346">
        <f t="shared" si="107"/>
        <v>0</v>
      </c>
      <c r="N343" s="337">
        <f t="shared" si="110"/>
        <v>0</v>
      </c>
      <c r="O343" s="337">
        <f t="shared" si="105"/>
        <v>0</v>
      </c>
      <c r="P343" s="337">
        <f t="shared" si="111"/>
        <v>0</v>
      </c>
    </row>
    <row r="344" spans="1:16" ht="17.25" customHeight="1" outlineLevel="2">
      <c r="A344" s="520" t="s">
        <v>701</v>
      </c>
      <c r="B344" s="265" t="s">
        <v>391</v>
      </c>
      <c r="C344" s="297" t="s">
        <v>1389</v>
      </c>
      <c r="D344" s="262" t="s">
        <v>406</v>
      </c>
      <c r="E344" s="262" t="s">
        <v>407</v>
      </c>
      <c r="F344" s="254">
        <v>289.27610843373492</v>
      </c>
      <c r="G344" s="254">
        <v>319.60944176706823</v>
      </c>
      <c r="H344" s="291">
        <f t="shared" ref="H344:H372" si="112">+G344-F344</f>
        <v>30.333333333333314</v>
      </c>
      <c r="I344" s="352" t="s">
        <v>450</v>
      </c>
      <c r="J344" s="346">
        <f t="shared" si="108"/>
        <v>30.333333333333314</v>
      </c>
      <c r="K344" s="346">
        <f t="shared" si="104"/>
        <v>0</v>
      </c>
      <c r="L344" s="346">
        <f t="shared" si="109"/>
        <v>0</v>
      </c>
      <c r="M344" s="346">
        <f t="shared" si="107"/>
        <v>0</v>
      </c>
      <c r="N344" s="337">
        <f t="shared" si="110"/>
        <v>0</v>
      </c>
      <c r="O344" s="337">
        <f t="shared" si="105"/>
        <v>0</v>
      </c>
      <c r="P344" s="337">
        <f t="shared" si="111"/>
        <v>0</v>
      </c>
    </row>
    <row r="345" spans="1:16" ht="17.25" customHeight="1" outlineLevel="2">
      <c r="A345" s="520" t="s">
        <v>701</v>
      </c>
      <c r="B345" s="265" t="s">
        <v>391</v>
      </c>
      <c r="C345" s="297" t="s">
        <v>1391</v>
      </c>
      <c r="D345" s="262" t="s">
        <v>407</v>
      </c>
      <c r="E345" s="262" t="s">
        <v>408</v>
      </c>
      <c r="F345" s="254">
        <v>319.60944176706823</v>
      </c>
      <c r="G345" s="254">
        <v>347.94277510040155</v>
      </c>
      <c r="H345" s="291">
        <f t="shared" si="112"/>
        <v>28.333333333333314</v>
      </c>
      <c r="I345" s="352" t="s">
        <v>450</v>
      </c>
      <c r="J345" s="346">
        <f t="shared" si="108"/>
        <v>28.333333333333314</v>
      </c>
      <c r="K345" s="346">
        <f t="shared" si="104"/>
        <v>0</v>
      </c>
      <c r="L345" s="346">
        <f t="shared" si="109"/>
        <v>0</v>
      </c>
      <c r="M345" s="346">
        <f t="shared" si="107"/>
        <v>0</v>
      </c>
      <c r="N345" s="337">
        <f t="shared" si="110"/>
        <v>0</v>
      </c>
      <c r="O345" s="337">
        <f t="shared" si="105"/>
        <v>0</v>
      </c>
      <c r="P345" s="337">
        <f t="shared" si="111"/>
        <v>0</v>
      </c>
    </row>
    <row r="346" spans="1:16" ht="17.25" customHeight="1" outlineLevel="2">
      <c r="A346" s="520" t="s">
        <v>701</v>
      </c>
      <c r="B346" s="265" t="s">
        <v>391</v>
      </c>
      <c r="C346" s="297" t="s">
        <v>1393</v>
      </c>
      <c r="D346" s="262" t="s">
        <v>408</v>
      </c>
      <c r="E346" s="262" t="s">
        <v>409</v>
      </c>
      <c r="F346" s="254">
        <v>347.94277510040155</v>
      </c>
      <c r="G346" s="254">
        <v>369.83166398929046</v>
      </c>
      <c r="H346" s="291">
        <f t="shared" si="112"/>
        <v>21.888888888888914</v>
      </c>
      <c r="I346" s="352" t="s">
        <v>450</v>
      </c>
      <c r="J346" s="346">
        <f t="shared" si="108"/>
        <v>21.888888888888914</v>
      </c>
      <c r="K346" s="346">
        <f t="shared" si="104"/>
        <v>0</v>
      </c>
      <c r="L346" s="346">
        <f t="shared" si="109"/>
        <v>0</v>
      </c>
      <c r="M346" s="346">
        <f t="shared" si="107"/>
        <v>0</v>
      </c>
      <c r="N346" s="337">
        <f t="shared" si="110"/>
        <v>0</v>
      </c>
      <c r="O346" s="337">
        <f t="shared" si="105"/>
        <v>0</v>
      </c>
      <c r="P346" s="337">
        <f t="shared" si="111"/>
        <v>0</v>
      </c>
    </row>
    <row r="347" spans="1:16" ht="17.25" customHeight="1" outlineLevel="2">
      <c r="A347" s="520" t="s">
        <v>701</v>
      </c>
      <c r="B347" s="265" t="s">
        <v>391</v>
      </c>
      <c r="C347" s="297" t="s">
        <v>1395</v>
      </c>
      <c r="D347" s="262" t="s">
        <v>409</v>
      </c>
      <c r="E347" s="262" t="s">
        <v>410</v>
      </c>
      <c r="F347" s="254">
        <v>369.83166398929046</v>
      </c>
      <c r="G347" s="254">
        <v>402.60944176706823</v>
      </c>
      <c r="H347" s="291">
        <f t="shared" si="112"/>
        <v>32.777777777777771</v>
      </c>
      <c r="I347" s="352" t="s">
        <v>450</v>
      </c>
      <c r="J347" s="346">
        <f t="shared" si="108"/>
        <v>32.777777777777771</v>
      </c>
      <c r="K347" s="346">
        <f t="shared" si="104"/>
        <v>0</v>
      </c>
      <c r="L347" s="346">
        <f t="shared" si="109"/>
        <v>0</v>
      </c>
      <c r="M347" s="346">
        <f t="shared" si="107"/>
        <v>0</v>
      </c>
      <c r="N347" s="337">
        <f t="shared" si="110"/>
        <v>0</v>
      </c>
      <c r="O347" s="337">
        <f t="shared" si="105"/>
        <v>0</v>
      </c>
      <c r="P347" s="337">
        <f t="shared" si="111"/>
        <v>0</v>
      </c>
    </row>
    <row r="348" spans="1:16" ht="17.25" customHeight="1" outlineLevel="2">
      <c r="A348" s="520" t="s">
        <v>701</v>
      </c>
      <c r="B348" s="265" t="s">
        <v>391</v>
      </c>
      <c r="C348" s="297" t="s">
        <v>1433</v>
      </c>
      <c r="D348" s="262" t="s">
        <v>410</v>
      </c>
      <c r="E348" s="262" t="s">
        <v>411</v>
      </c>
      <c r="F348" s="254">
        <v>402.60944176706823</v>
      </c>
      <c r="G348" s="254">
        <v>436.05388621151269</v>
      </c>
      <c r="H348" s="291">
        <f t="shared" si="112"/>
        <v>33.444444444444457</v>
      </c>
      <c r="I348" s="352" t="s">
        <v>450</v>
      </c>
      <c r="J348" s="346">
        <f t="shared" si="108"/>
        <v>33.444444444444457</v>
      </c>
      <c r="K348" s="346">
        <f t="shared" si="104"/>
        <v>0</v>
      </c>
      <c r="L348" s="346">
        <f t="shared" si="109"/>
        <v>0</v>
      </c>
      <c r="M348" s="346">
        <f t="shared" si="107"/>
        <v>0</v>
      </c>
      <c r="N348" s="337">
        <f t="shared" si="110"/>
        <v>0</v>
      </c>
      <c r="O348" s="337">
        <f t="shared" si="105"/>
        <v>0</v>
      </c>
      <c r="P348" s="337">
        <f t="shared" si="111"/>
        <v>0</v>
      </c>
    </row>
    <row r="349" spans="1:16" ht="17.25" customHeight="1" outlineLevel="2">
      <c r="A349" s="520" t="s">
        <v>701</v>
      </c>
      <c r="B349" s="265" t="s">
        <v>391</v>
      </c>
      <c r="C349" s="297" t="s">
        <v>1435</v>
      </c>
      <c r="D349" s="262" t="s">
        <v>411</v>
      </c>
      <c r="E349" s="262" t="s">
        <v>412</v>
      </c>
      <c r="F349" s="254">
        <v>436.05388621151269</v>
      </c>
      <c r="G349" s="254">
        <v>458.4427751004016</v>
      </c>
      <c r="H349" s="291">
        <f t="shared" si="112"/>
        <v>22.388888888888914</v>
      </c>
      <c r="I349" s="352" t="s">
        <v>450</v>
      </c>
      <c r="J349" s="346">
        <f t="shared" si="108"/>
        <v>22.388888888888914</v>
      </c>
      <c r="K349" s="346">
        <f t="shared" si="104"/>
        <v>0</v>
      </c>
      <c r="L349" s="346">
        <f t="shared" si="109"/>
        <v>0</v>
      </c>
      <c r="M349" s="346">
        <f t="shared" si="107"/>
        <v>0</v>
      </c>
      <c r="N349" s="337">
        <f t="shared" si="110"/>
        <v>0</v>
      </c>
      <c r="O349" s="337">
        <f t="shared" si="105"/>
        <v>0</v>
      </c>
      <c r="P349" s="337">
        <f t="shared" si="111"/>
        <v>0</v>
      </c>
    </row>
    <row r="350" spans="1:16" ht="17.25" customHeight="1" outlineLevel="2">
      <c r="A350" s="520" t="s">
        <v>701</v>
      </c>
      <c r="B350" s="265" t="s">
        <v>391</v>
      </c>
      <c r="C350" s="297" t="s">
        <v>1439</v>
      </c>
      <c r="D350" s="262" t="s">
        <v>412</v>
      </c>
      <c r="E350" s="262" t="s">
        <v>413</v>
      </c>
      <c r="F350" s="254">
        <v>458.4427751004016</v>
      </c>
      <c r="G350" s="254">
        <v>477.16499732262383</v>
      </c>
      <c r="H350" s="291">
        <f t="shared" si="112"/>
        <v>18.722222222222229</v>
      </c>
      <c r="I350" s="352" t="s">
        <v>450</v>
      </c>
      <c r="J350" s="346">
        <f t="shared" si="108"/>
        <v>18.722222222222229</v>
      </c>
      <c r="K350" s="346">
        <f t="shared" si="104"/>
        <v>0</v>
      </c>
      <c r="L350" s="346">
        <f t="shared" si="109"/>
        <v>0</v>
      </c>
      <c r="M350" s="346">
        <f t="shared" si="107"/>
        <v>0</v>
      </c>
      <c r="N350" s="337">
        <f t="shared" si="110"/>
        <v>0</v>
      </c>
      <c r="O350" s="337">
        <f t="shared" si="105"/>
        <v>0</v>
      </c>
      <c r="P350" s="337">
        <f t="shared" si="111"/>
        <v>0</v>
      </c>
    </row>
    <row r="351" spans="1:16" ht="17.25" customHeight="1" outlineLevel="2">
      <c r="A351" s="520" t="s">
        <v>701</v>
      </c>
      <c r="B351" s="265" t="s">
        <v>391</v>
      </c>
      <c r="C351" s="297" t="s">
        <v>1440</v>
      </c>
      <c r="D351" s="262" t="s">
        <v>413</v>
      </c>
      <c r="E351" s="262" t="s">
        <v>414</v>
      </c>
      <c r="F351" s="254">
        <v>477.16499732262383</v>
      </c>
      <c r="G351" s="254">
        <v>511.83166398929052</v>
      </c>
      <c r="H351" s="291">
        <f t="shared" si="112"/>
        <v>34.666666666666686</v>
      </c>
      <c r="I351" s="352" t="s">
        <v>450</v>
      </c>
      <c r="J351" s="346">
        <f t="shared" si="108"/>
        <v>34.666666666666686</v>
      </c>
      <c r="K351" s="346">
        <f t="shared" si="104"/>
        <v>0</v>
      </c>
      <c r="L351" s="346">
        <f t="shared" si="109"/>
        <v>0</v>
      </c>
      <c r="M351" s="346">
        <f t="shared" si="107"/>
        <v>0</v>
      </c>
      <c r="N351" s="337">
        <f t="shared" si="110"/>
        <v>0</v>
      </c>
      <c r="O351" s="337">
        <f t="shared" si="105"/>
        <v>0</v>
      </c>
      <c r="P351" s="337">
        <f t="shared" si="111"/>
        <v>0</v>
      </c>
    </row>
    <row r="352" spans="1:16" ht="17.25" customHeight="1" outlineLevel="2">
      <c r="A352" s="520" t="s">
        <v>701</v>
      </c>
      <c r="B352" s="265" t="s">
        <v>391</v>
      </c>
      <c r="C352" s="297" t="s">
        <v>1441</v>
      </c>
      <c r="D352" s="262" t="s">
        <v>414</v>
      </c>
      <c r="E352" s="262" t="s">
        <v>415</v>
      </c>
      <c r="F352" s="254">
        <v>511.83166398929052</v>
      </c>
      <c r="G352" s="254">
        <v>528.38721954484606</v>
      </c>
      <c r="H352" s="291">
        <f t="shared" si="112"/>
        <v>16.555555555555543</v>
      </c>
      <c r="I352" s="352" t="s">
        <v>450</v>
      </c>
      <c r="J352" s="346">
        <f t="shared" si="108"/>
        <v>16.555555555555543</v>
      </c>
      <c r="K352" s="346">
        <f t="shared" si="104"/>
        <v>0</v>
      </c>
      <c r="L352" s="346">
        <f t="shared" si="109"/>
        <v>0</v>
      </c>
      <c r="M352" s="346">
        <f t="shared" si="107"/>
        <v>0</v>
      </c>
      <c r="N352" s="337">
        <f t="shared" si="110"/>
        <v>0</v>
      </c>
      <c r="O352" s="337">
        <f t="shared" si="105"/>
        <v>0</v>
      </c>
      <c r="P352" s="337">
        <f t="shared" si="111"/>
        <v>0</v>
      </c>
    </row>
    <row r="353" spans="1:16" ht="17.25" customHeight="1" outlineLevel="2">
      <c r="A353" s="520" t="s">
        <v>701</v>
      </c>
      <c r="B353" s="265" t="s">
        <v>391</v>
      </c>
      <c r="C353" s="297" t="s">
        <v>0</v>
      </c>
      <c r="D353" s="262" t="s">
        <v>415</v>
      </c>
      <c r="E353" s="262" t="s">
        <v>416</v>
      </c>
      <c r="F353" s="254">
        <v>528.38721954484606</v>
      </c>
      <c r="G353" s="254">
        <v>529.60944176706823</v>
      </c>
      <c r="H353" s="291">
        <f t="shared" si="112"/>
        <v>1.2222222222221717</v>
      </c>
      <c r="I353" s="352" t="s">
        <v>450</v>
      </c>
      <c r="J353" s="346">
        <f t="shared" si="108"/>
        <v>1.2222222222221717</v>
      </c>
      <c r="K353" s="346">
        <f t="shared" si="104"/>
        <v>0</v>
      </c>
      <c r="L353" s="346">
        <f t="shared" si="109"/>
        <v>0</v>
      </c>
      <c r="M353" s="346">
        <f t="shared" si="107"/>
        <v>0</v>
      </c>
      <c r="N353" s="337">
        <f t="shared" si="110"/>
        <v>0</v>
      </c>
      <c r="O353" s="337">
        <f t="shared" si="105"/>
        <v>0</v>
      </c>
      <c r="P353" s="337">
        <f t="shared" si="111"/>
        <v>0</v>
      </c>
    </row>
    <row r="354" spans="1:16" ht="17.25" customHeight="1" outlineLevel="2">
      <c r="A354" s="520" t="s">
        <v>1397</v>
      </c>
      <c r="B354" s="265" t="s">
        <v>391</v>
      </c>
      <c r="C354" s="297" t="s">
        <v>230</v>
      </c>
      <c r="D354" s="262" t="s">
        <v>416</v>
      </c>
      <c r="E354" s="262" t="s">
        <v>417</v>
      </c>
      <c r="F354" s="254">
        <v>529.60944176706823</v>
      </c>
      <c r="G354" s="254">
        <v>544.38721954484606</v>
      </c>
      <c r="H354" s="291">
        <f t="shared" si="112"/>
        <v>14.777777777777828</v>
      </c>
      <c r="I354" s="352" t="s">
        <v>450</v>
      </c>
      <c r="J354" s="346">
        <f t="shared" si="108"/>
        <v>0</v>
      </c>
      <c r="K354" s="346">
        <f t="shared" si="104"/>
        <v>0</v>
      </c>
      <c r="L354" s="346">
        <f t="shared" si="109"/>
        <v>0</v>
      </c>
      <c r="M354" s="346">
        <f t="shared" si="107"/>
        <v>14.777777777777828</v>
      </c>
      <c r="N354" s="337">
        <f t="shared" si="110"/>
        <v>0</v>
      </c>
      <c r="O354" s="337">
        <f t="shared" si="105"/>
        <v>0</v>
      </c>
      <c r="P354" s="337">
        <f t="shared" si="111"/>
        <v>0</v>
      </c>
    </row>
    <row r="355" spans="1:16" ht="17.25" customHeight="1" outlineLevel="2">
      <c r="A355" s="520" t="s">
        <v>701</v>
      </c>
      <c r="B355" s="265" t="s">
        <v>391</v>
      </c>
      <c r="C355" s="298" t="s">
        <v>1</v>
      </c>
      <c r="D355" s="262" t="s">
        <v>418</v>
      </c>
      <c r="E355" s="262" t="s">
        <v>419</v>
      </c>
      <c r="F355" s="254">
        <v>606.06121954484604</v>
      </c>
      <c r="G355" s="254">
        <v>631.17233065595713</v>
      </c>
      <c r="H355" s="291">
        <f t="shared" si="112"/>
        <v>25.111111111111086</v>
      </c>
      <c r="I355" s="352" t="s">
        <v>450</v>
      </c>
      <c r="J355" s="346">
        <f t="shared" si="108"/>
        <v>25.111111111111086</v>
      </c>
      <c r="K355" s="346">
        <f t="shared" si="104"/>
        <v>0</v>
      </c>
      <c r="L355" s="346">
        <f t="shared" si="109"/>
        <v>0</v>
      </c>
      <c r="M355" s="346">
        <f t="shared" si="107"/>
        <v>0</v>
      </c>
      <c r="N355" s="337">
        <f t="shared" si="110"/>
        <v>0</v>
      </c>
      <c r="O355" s="337">
        <f t="shared" si="105"/>
        <v>0</v>
      </c>
      <c r="P355" s="337">
        <f t="shared" si="111"/>
        <v>0</v>
      </c>
    </row>
    <row r="356" spans="1:16" ht="17.25" customHeight="1" outlineLevel="2">
      <c r="A356" s="520" t="s">
        <v>701</v>
      </c>
      <c r="B356" s="265" t="s">
        <v>391</v>
      </c>
      <c r="C356" s="298" t="s">
        <v>2</v>
      </c>
      <c r="D356" s="262" t="s">
        <v>420</v>
      </c>
      <c r="E356" s="262" t="s">
        <v>421</v>
      </c>
      <c r="F356" s="254">
        <v>631.17233065595713</v>
      </c>
      <c r="G356" s="254">
        <v>668.17233065595713</v>
      </c>
      <c r="H356" s="291">
        <f t="shared" si="112"/>
        <v>37</v>
      </c>
      <c r="I356" s="352" t="s">
        <v>450</v>
      </c>
      <c r="J356" s="346">
        <f t="shared" si="108"/>
        <v>37</v>
      </c>
      <c r="K356" s="346">
        <f t="shared" si="104"/>
        <v>0</v>
      </c>
      <c r="L356" s="346">
        <f t="shared" si="109"/>
        <v>0</v>
      </c>
      <c r="M356" s="346">
        <f t="shared" si="107"/>
        <v>0</v>
      </c>
      <c r="N356" s="337">
        <f t="shared" si="110"/>
        <v>0</v>
      </c>
      <c r="O356" s="337">
        <f t="shared" si="105"/>
        <v>0</v>
      </c>
      <c r="P356" s="337">
        <f t="shared" si="111"/>
        <v>0</v>
      </c>
    </row>
    <row r="357" spans="1:16" ht="17.25" customHeight="1" outlineLevel="2">
      <c r="A357" s="520" t="s">
        <v>701</v>
      </c>
      <c r="B357" s="265" t="s">
        <v>391</v>
      </c>
      <c r="C357" s="298" t="s">
        <v>3</v>
      </c>
      <c r="D357" s="262" t="s">
        <v>421</v>
      </c>
      <c r="E357" s="262" t="s">
        <v>422</v>
      </c>
      <c r="F357" s="254">
        <v>668.17233065595713</v>
      </c>
      <c r="G357" s="254">
        <v>702.72788621151267</v>
      </c>
      <c r="H357" s="291">
        <f t="shared" si="112"/>
        <v>34.555555555555543</v>
      </c>
      <c r="I357" s="352" t="s">
        <v>450</v>
      </c>
      <c r="J357" s="346">
        <f t="shared" si="108"/>
        <v>34.555555555555543</v>
      </c>
      <c r="K357" s="346">
        <f t="shared" si="104"/>
        <v>0</v>
      </c>
      <c r="L357" s="346">
        <f t="shared" si="109"/>
        <v>0</v>
      </c>
      <c r="M357" s="346">
        <f t="shared" si="107"/>
        <v>0</v>
      </c>
      <c r="N357" s="337">
        <f t="shared" si="110"/>
        <v>0</v>
      </c>
      <c r="O357" s="337">
        <f t="shared" si="105"/>
        <v>0</v>
      </c>
      <c r="P357" s="337">
        <f t="shared" si="111"/>
        <v>0</v>
      </c>
    </row>
    <row r="358" spans="1:16" ht="17.25" customHeight="1" outlineLevel="2">
      <c r="A358" s="520" t="s">
        <v>701</v>
      </c>
      <c r="B358" s="265" t="s">
        <v>391</v>
      </c>
      <c r="C358" s="298" t="s">
        <v>4</v>
      </c>
      <c r="D358" s="262" t="s">
        <v>422</v>
      </c>
      <c r="E358" s="262" t="s">
        <v>423</v>
      </c>
      <c r="F358" s="254">
        <v>702.72788621151267</v>
      </c>
      <c r="G358" s="254">
        <v>722.3945528781793</v>
      </c>
      <c r="H358" s="291">
        <f t="shared" si="112"/>
        <v>19.666666666666629</v>
      </c>
      <c r="I358" s="352" t="s">
        <v>450</v>
      </c>
      <c r="J358" s="346">
        <f t="shared" si="108"/>
        <v>19.666666666666629</v>
      </c>
      <c r="K358" s="346">
        <f t="shared" si="104"/>
        <v>0</v>
      </c>
      <c r="L358" s="346">
        <f t="shared" si="109"/>
        <v>0</v>
      </c>
      <c r="M358" s="346">
        <f t="shared" si="107"/>
        <v>0</v>
      </c>
      <c r="N358" s="337">
        <f t="shared" si="110"/>
        <v>0</v>
      </c>
      <c r="O358" s="337">
        <f t="shared" si="105"/>
        <v>0</v>
      </c>
      <c r="P358" s="337">
        <f t="shared" si="111"/>
        <v>0</v>
      </c>
    </row>
    <row r="359" spans="1:16" ht="17.25" customHeight="1" outlineLevel="2">
      <c r="A359" s="520" t="s">
        <v>701</v>
      </c>
      <c r="B359" s="265" t="s">
        <v>391</v>
      </c>
      <c r="C359" s="298" t="s">
        <v>6</v>
      </c>
      <c r="D359" s="262" t="s">
        <v>423</v>
      </c>
      <c r="E359" s="262" t="s">
        <v>424</v>
      </c>
      <c r="F359" s="254">
        <v>722.3945528781793</v>
      </c>
      <c r="G359" s="254">
        <v>749.22788621151267</v>
      </c>
      <c r="H359" s="291">
        <f t="shared" si="112"/>
        <v>26.833333333333371</v>
      </c>
      <c r="I359" s="352" t="s">
        <v>450</v>
      </c>
      <c r="J359" s="346">
        <f t="shared" si="108"/>
        <v>26.833333333333371</v>
      </c>
      <c r="K359" s="346">
        <f t="shared" si="104"/>
        <v>0</v>
      </c>
      <c r="L359" s="346">
        <f t="shared" si="109"/>
        <v>0</v>
      </c>
      <c r="M359" s="346">
        <f t="shared" si="107"/>
        <v>0</v>
      </c>
      <c r="N359" s="337">
        <f t="shared" si="110"/>
        <v>0</v>
      </c>
      <c r="O359" s="337">
        <f t="shared" si="105"/>
        <v>0</v>
      </c>
      <c r="P359" s="337">
        <f t="shared" si="111"/>
        <v>0</v>
      </c>
    </row>
    <row r="360" spans="1:16" ht="17.25" customHeight="1" outlineLevel="2">
      <c r="A360" s="520" t="s">
        <v>701</v>
      </c>
      <c r="B360" s="265" t="s">
        <v>391</v>
      </c>
      <c r="C360" s="298" t="s">
        <v>8</v>
      </c>
      <c r="D360" s="262" t="s">
        <v>424</v>
      </c>
      <c r="E360" s="262" t="s">
        <v>425</v>
      </c>
      <c r="F360" s="254">
        <v>749.22788621151267</v>
      </c>
      <c r="G360" s="254">
        <v>780.3945528781793</v>
      </c>
      <c r="H360" s="291">
        <f t="shared" si="112"/>
        <v>31.166666666666629</v>
      </c>
      <c r="I360" s="352" t="s">
        <v>450</v>
      </c>
      <c r="J360" s="346">
        <f t="shared" si="108"/>
        <v>31.166666666666629</v>
      </c>
      <c r="K360" s="346">
        <f t="shared" si="104"/>
        <v>0</v>
      </c>
      <c r="L360" s="346">
        <f t="shared" si="109"/>
        <v>0</v>
      </c>
      <c r="M360" s="346">
        <f t="shared" si="107"/>
        <v>0</v>
      </c>
      <c r="N360" s="337">
        <f t="shared" si="110"/>
        <v>0</v>
      </c>
      <c r="O360" s="337">
        <f t="shared" si="105"/>
        <v>0</v>
      </c>
      <c r="P360" s="337">
        <f t="shared" si="111"/>
        <v>0</v>
      </c>
    </row>
    <row r="361" spans="1:16" ht="17.25" customHeight="1" outlineLevel="2">
      <c r="A361" s="520" t="s">
        <v>701</v>
      </c>
      <c r="B361" s="265" t="s">
        <v>391</v>
      </c>
      <c r="C361" s="298" t="s">
        <v>9</v>
      </c>
      <c r="D361" s="262" t="s">
        <v>425</v>
      </c>
      <c r="E361" s="262" t="s">
        <v>426</v>
      </c>
      <c r="F361" s="254">
        <v>780.3945528781793</v>
      </c>
      <c r="G361" s="254">
        <v>801.3945528781793</v>
      </c>
      <c r="H361" s="291">
        <f t="shared" si="112"/>
        <v>21</v>
      </c>
      <c r="I361" s="352" t="s">
        <v>450</v>
      </c>
      <c r="J361" s="346">
        <f t="shared" si="108"/>
        <v>21</v>
      </c>
      <c r="K361" s="346">
        <f t="shared" si="104"/>
        <v>0</v>
      </c>
      <c r="L361" s="346">
        <f t="shared" si="109"/>
        <v>0</v>
      </c>
      <c r="M361" s="346">
        <f t="shared" si="107"/>
        <v>0</v>
      </c>
      <c r="N361" s="337">
        <f t="shared" si="110"/>
        <v>0</v>
      </c>
      <c r="O361" s="337">
        <f t="shared" si="105"/>
        <v>0</v>
      </c>
      <c r="P361" s="337">
        <f t="shared" si="111"/>
        <v>0</v>
      </c>
    </row>
    <row r="362" spans="1:16" ht="17.25" customHeight="1" outlineLevel="2">
      <c r="A362" s="520" t="s">
        <v>701</v>
      </c>
      <c r="B362" s="265" t="s">
        <v>391</v>
      </c>
      <c r="C362" s="298" t="s">
        <v>11</v>
      </c>
      <c r="D362" s="262" t="s">
        <v>426</v>
      </c>
      <c r="E362" s="262" t="s">
        <v>688</v>
      </c>
      <c r="F362" s="254">
        <v>801.3945528781793</v>
      </c>
      <c r="G362" s="254">
        <v>836.61677510040147</v>
      </c>
      <c r="H362" s="291">
        <f t="shared" si="112"/>
        <v>35.222222222222172</v>
      </c>
      <c r="I362" s="352" t="s">
        <v>450</v>
      </c>
      <c r="J362" s="346">
        <f t="shared" si="108"/>
        <v>35.222222222222172</v>
      </c>
      <c r="K362" s="346">
        <f t="shared" si="104"/>
        <v>0</v>
      </c>
      <c r="L362" s="346">
        <f t="shared" si="109"/>
        <v>0</v>
      </c>
      <c r="M362" s="346">
        <f t="shared" si="107"/>
        <v>0</v>
      </c>
      <c r="N362" s="337">
        <f t="shared" si="110"/>
        <v>0</v>
      </c>
      <c r="O362" s="337">
        <f t="shared" si="105"/>
        <v>0</v>
      </c>
      <c r="P362" s="337">
        <f t="shared" si="111"/>
        <v>0</v>
      </c>
    </row>
    <row r="363" spans="1:16" ht="17.25" customHeight="1" outlineLevel="2">
      <c r="A363" s="520" t="s">
        <v>701</v>
      </c>
      <c r="B363" s="265" t="s">
        <v>391</v>
      </c>
      <c r="C363" s="298" t="s">
        <v>13</v>
      </c>
      <c r="D363" s="262" t="s">
        <v>688</v>
      </c>
      <c r="E363" s="262" t="s">
        <v>427</v>
      </c>
      <c r="F363" s="254">
        <v>836.61677510040147</v>
      </c>
      <c r="G363" s="254">
        <v>889.17233065595701</v>
      </c>
      <c r="H363" s="291">
        <f t="shared" si="112"/>
        <v>52.555555555555543</v>
      </c>
      <c r="I363" s="352" t="s">
        <v>450</v>
      </c>
      <c r="J363" s="346">
        <f t="shared" si="108"/>
        <v>52.555555555555543</v>
      </c>
      <c r="K363" s="346">
        <f t="shared" si="104"/>
        <v>0</v>
      </c>
      <c r="L363" s="346">
        <f t="shared" si="109"/>
        <v>0</v>
      </c>
      <c r="M363" s="346">
        <f t="shared" ref="M363:M387" si="113">IF(A363="URB",H363,0)</f>
        <v>0</v>
      </c>
      <c r="N363" s="337">
        <f t="shared" si="110"/>
        <v>0</v>
      </c>
      <c r="O363" s="337">
        <f t="shared" si="105"/>
        <v>0</v>
      </c>
      <c r="P363" s="337">
        <f t="shared" si="111"/>
        <v>0</v>
      </c>
    </row>
    <row r="364" spans="1:16" ht="17.25" customHeight="1" outlineLevel="2">
      <c r="A364" s="520" t="s">
        <v>701</v>
      </c>
      <c r="B364" s="265" t="s">
        <v>391</v>
      </c>
      <c r="C364" s="298" t="s">
        <v>14</v>
      </c>
      <c r="D364" s="262" t="s">
        <v>427</v>
      </c>
      <c r="E364" s="262" t="s">
        <v>1070</v>
      </c>
      <c r="F364" s="254">
        <v>889.17233065595701</v>
      </c>
      <c r="G364" s="254">
        <v>917.45010843373473</v>
      </c>
      <c r="H364" s="291">
        <f t="shared" si="112"/>
        <v>28.277777777777715</v>
      </c>
      <c r="I364" s="352" t="s">
        <v>450</v>
      </c>
      <c r="J364" s="346">
        <f t="shared" si="108"/>
        <v>28.277777777777715</v>
      </c>
      <c r="K364" s="346">
        <f t="shared" si="104"/>
        <v>0</v>
      </c>
      <c r="L364" s="346">
        <f t="shared" si="109"/>
        <v>0</v>
      </c>
      <c r="M364" s="346">
        <f t="shared" si="113"/>
        <v>0</v>
      </c>
      <c r="N364" s="337">
        <f t="shared" si="110"/>
        <v>0</v>
      </c>
      <c r="O364" s="337">
        <f t="shared" si="105"/>
        <v>0</v>
      </c>
      <c r="P364" s="337">
        <f t="shared" si="111"/>
        <v>0</v>
      </c>
    </row>
    <row r="365" spans="1:16" ht="17.25" customHeight="1" outlineLevel="2">
      <c r="A365" s="520" t="s">
        <v>701</v>
      </c>
      <c r="B365" s="265" t="s">
        <v>391</v>
      </c>
      <c r="C365" s="298" t="s">
        <v>16</v>
      </c>
      <c r="D365" s="262" t="s">
        <v>1070</v>
      </c>
      <c r="E365" s="262" t="s">
        <v>428</v>
      </c>
      <c r="F365" s="254">
        <v>917.45010843373473</v>
      </c>
      <c r="G365" s="254">
        <v>948.45010843373473</v>
      </c>
      <c r="H365" s="291">
        <f t="shared" si="112"/>
        <v>31</v>
      </c>
      <c r="I365" s="352" t="s">
        <v>450</v>
      </c>
      <c r="J365" s="346">
        <f t="shared" si="108"/>
        <v>31</v>
      </c>
      <c r="K365" s="346">
        <f t="shared" si="104"/>
        <v>0</v>
      </c>
      <c r="L365" s="346">
        <f t="shared" si="109"/>
        <v>0</v>
      </c>
      <c r="M365" s="346">
        <f t="shared" si="113"/>
        <v>0</v>
      </c>
      <c r="N365" s="337">
        <f t="shared" si="110"/>
        <v>0</v>
      </c>
      <c r="O365" s="337">
        <f t="shared" si="105"/>
        <v>0</v>
      </c>
      <c r="P365" s="337">
        <f t="shared" si="111"/>
        <v>0</v>
      </c>
    </row>
    <row r="366" spans="1:16" ht="17.25" customHeight="1" outlineLevel="2">
      <c r="A366" s="520" t="s">
        <v>701</v>
      </c>
      <c r="B366" s="265" t="s">
        <v>391</v>
      </c>
      <c r="C366" s="298" t="s">
        <v>19</v>
      </c>
      <c r="D366" s="262" t="s">
        <v>428</v>
      </c>
      <c r="E366" s="262" t="s">
        <v>429</v>
      </c>
      <c r="F366" s="254">
        <v>948.45010843373473</v>
      </c>
      <c r="G366" s="254">
        <v>971.33899732262364</v>
      </c>
      <c r="H366" s="291">
        <f t="shared" si="112"/>
        <v>22.888888888888914</v>
      </c>
      <c r="I366" s="351" t="s">
        <v>384</v>
      </c>
      <c r="J366" s="346">
        <f t="shared" si="108"/>
        <v>22.888888888888914</v>
      </c>
      <c r="K366" s="346">
        <f t="shared" si="104"/>
        <v>0</v>
      </c>
      <c r="L366" s="346">
        <f t="shared" si="109"/>
        <v>0</v>
      </c>
      <c r="M366" s="346">
        <f t="shared" si="113"/>
        <v>0</v>
      </c>
      <c r="N366" s="337">
        <f t="shared" si="110"/>
        <v>0</v>
      </c>
      <c r="O366" s="337">
        <f t="shared" si="105"/>
        <v>0</v>
      </c>
      <c r="P366" s="337">
        <f t="shared" si="111"/>
        <v>0</v>
      </c>
    </row>
    <row r="367" spans="1:16" ht="17.25" customHeight="1" outlineLevel="2">
      <c r="A367" s="520" t="s">
        <v>701</v>
      </c>
      <c r="B367" s="265" t="s">
        <v>391</v>
      </c>
      <c r="C367" s="298" t="s">
        <v>21</v>
      </c>
      <c r="D367" s="262" t="s">
        <v>429</v>
      </c>
      <c r="E367" s="262" t="s">
        <v>430</v>
      </c>
      <c r="F367" s="254">
        <v>971.33899732262364</v>
      </c>
      <c r="G367" s="254">
        <v>993.33899732262364</v>
      </c>
      <c r="H367" s="291">
        <f t="shared" si="112"/>
        <v>22</v>
      </c>
      <c r="I367" s="351" t="s">
        <v>384</v>
      </c>
      <c r="J367" s="346">
        <f t="shared" si="108"/>
        <v>22</v>
      </c>
      <c r="K367" s="346">
        <f t="shared" si="104"/>
        <v>0</v>
      </c>
      <c r="L367" s="346">
        <f t="shared" si="109"/>
        <v>0</v>
      </c>
      <c r="M367" s="346">
        <f t="shared" si="113"/>
        <v>0</v>
      </c>
      <c r="N367" s="337">
        <f t="shared" si="110"/>
        <v>0</v>
      </c>
      <c r="O367" s="337">
        <f t="shared" si="105"/>
        <v>0</v>
      </c>
      <c r="P367" s="337">
        <f t="shared" si="111"/>
        <v>0</v>
      </c>
    </row>
    <row r="368" spans="1:16" ht="17.25" customHeight="1" outlineLevel="2">
      <c r="A368" s="520" t="s">
        <v>701</v>
      </c>
      <c r="B368" s="265" t="s">
        <v>391</v>
      </c>
      <c r="C368" s="298" t="s">
        <v>23</v>
      </c>
      <c r="D368" s="262" t="s">
        <v>430</v>
      </c>
      <c r="E368" s="262" t="s">
        <v>431</v>
      </c>
      <c r="F368" s="254">
        <v>993.33899732262364</v>
      </c>
      <c r="G368" s="254">
        <v>1034.3945528781792</v>
      </c>
      <c r="H368" s="291">
        <f t="shared" si="112"/>
        <v>41.055555555555543</v>
      </c>
      <c r="I368" s="351" t="s">
        <v>384</v>
      </c>
      <c r="J368" s="346">
        <f t="shared" si="108"/>
        <v>41.055555555555543</v>
      </c>
      <c r="K368" s="346">
        <f t="shared" si="104"/>
        <v>0</v>
      </c>
      <c r="L368" s="346">
        <f t="shared" si="109"/>
        <v>0</v>
      </c>
      <c r="M368" s="346">
        <f t="shared" si="113"/>
        <v>0</v>
      </c>
      <c r="N368" s="337">
        <f t="shared" si="110"/>
        <v>0</v>
      </c>
      <c r="O368" s="337">
        <f t="shared" si="105"/>
        <v>0</v>
      </c>
      <c r="P368" s="337">
        <f t="shared" si="111"/>
        <v>0</v>
      </c>
    </row>
    <row r="369" spans="1:16" ht="17.25" customHeight="1" outlineLevel="2">
      <c r="A369" s="520" t="s">
        <v>701</v>
      </c>
      <c r="B369" s="265" t="s">
        <v>391</v>
      </c>
      <c r="C369" s="298" t="s">
        <v>25</v>
      </c>
      <c r="D369" s="262" t="s">
        <v>431</v>
      </c>
      <c r="E369" s="262" t="s">
        <v>386</v>
      </c>
      <c r="F369" s="254">
        <v>1034.3945528781792</v>
      </c>
      <c r="G369" s="254">
        <v>1071.895</v>
      </c>
      <c r="H369" s="291">
        <f t="shared" si="112"/>
        <v>37.500447121820798</v>
      </c>
      <c r="I369" s="351" t="s">
        <v>384</v>
      </c>
      <c r="J369" s="346">
        <f t="shared" si="108"/>
        <v>37.500447121820798</v>
      </c>
      <c r="K369" s="346">
        <f t="shared" si="104"/>
        <v>0</v>
      </c>
      <c r="L369" s="346">
        <f t="shared" si="109"/>
        <v>0</v>
      </c>
      <c r="M369" s="346">
        <f t="shared" si="113"/>
        <v>0</v>
      </c>
      <c r="N369" s="337">
        <f t="shared" si="110"/>
        <v>0</v>
      </c>
      <c r="O369" s="337">
        <f t="shared" si="105"/>
        <v>0</v>
      </c>
      <c r="P369" s="337">
        <f t="shared" si="111"/>
        <v>0</v>
      </c>
    </row>
    <row r="370" spans="1:16" ht="17.25" customHeight="1" outlineLevel="2">
      <c r="A370" s="520" t="s">
        <v>701</v>
      </c>
      <c r="B370" s="265" t="s">
        <v>391</v>
      </c>
      <c r="C370" s="298" t="s">
        <v>26</v>
      </c>
      <c r="D370" s="262" t="s">
        <v>432</v>
      </c>
      <c r="E370" s="262" t="s">
        <v>433</v>
      </c>
      <c r="F370" s="254">
        <v>1071.895</v>
      </c>
      <c r="G370" s="254">
        <v>1080.45</v>
      </c>
      <c r="H370" s="291">
        <f t="shared" si="112"/>
        <v>8.5550000000000637</v>
      </c>
      <c r="I370" s="351" t="s">
        <v>384</v>
      </c>
      <c r="J370" s="346">
        <f t="shared" si="108"/>
        <v>8.5550000000000637</v>
      </c>
      <c r="K370" s="346">
        <f t="shared" si="104"/>
        <v>0</v>
      </c>
      <c r="L370" s="346">
        <f t="shared" si="109"/>
        <v>0</v>
      </c>
      <c r="M370" s="346">
        <f t="shared" si="113"/>
        <v>0</v>
      </c>
      <c r="N370" s="337">
        <f t="shared" si="110"/>
        <v>0</v>
      </c>
      <c r="O370" s="337">
        <f t="shared" si="105"/>
        <v>0</v>
      </c>
      <c r="P370" s="337">
        <f t="shared" si="111"/>
        <v>0</v>
      </c>
    </row>
    <row r="371" spans="1:16" ht="17.25" customHeight="1" outlineLevel="2">
      <c r="A371" s="520" t="s">
        <v>1397</v>
      </c>
      <c r="B371" s="265" t="s">
        <v>391</v>
      </c>
      <c r="C371" s="298" t="s">
        <v>28</v>
      </c>
      <c r="D371" s="262" t="s">
        <v>433</v>
      </c>
      <c r="E371" s="262" t="s">
        <v>852</v>
      </c>
      <c r="F371" s="254">
        <v>1080.45</v>
      </c>
      <c r="G371" s="254">
        <v>1083.7829999999999</v>
      </c>
      <c r="H371" s="291">
        <f t="shared" si="112"/>
        <v>3.3329999999998563</v>
      </c>
      <c r="I371" s="351" t="s">
        <v>384</v>
      </c>
      <c r="J371" s="346">
        <f t="shared" si="108"/>
        <v>0</v>
      </c>
      <c r="K371" s="346">
        <f t="shared" si="104"/>
        <v>0</v>
      </c>
      <c r="L371" s="346">
        <f t="shared" si="109"/>
        <v>0</v>
      </c>
      <c r="M371" s="346">
        <f t="shared" si="113"/>
        <v>3.3329999999998563</v>
      </c>
      <c r="N371" s="337">
        <f t="shared" si="110"/>
        <v>0</v>
      </c>
      <c r="O371" s="337">
        <f t="shared" si="105"/>
        <v>0</v>
      </c>
      <c r="P371" s="337">
        <f t="shared" si="111"/>
        <v>0</v>
      </c>
    </row>
    <row r="372" spans="1:16" ht="17.25" customHeight="1" outlineLevel="2">
      <c r="A372" s="520" t="s">
        <v>701</v>
      </c>
      <c r="B372" s="255" t="s">
        <v>391</v>
      </c>
      <c r="C372" s="267" t="s">
        <v>30</v>
      </c>
      <c r="D372" s="262" t="s">
        <v>852</v>
      </c>
      <c r="E372" s="256" t="s">
        <v>1072</v>
      </c>
      <c r="F372" s="254">
        <v>1083.7829999999999</v>
      </c>
      <c r="G372" s="257">
        <v>1108.8599999999999</v>
      </c>
      <c r="H372" s="291">
        <f t="shared" si="112"/>
        <v>25.076999999999998</v>
      </c>
      <c r="I372" s="351" t="s">
        <v>384</v>
      </c>
      <c r="J372" s="346">
        <f t="shared" si="108"/>
        <v>25.076999999999998</v>
      </c>
      <c r="K372" s="346">
        <f t="shared" si="104"/>
        <v>0</v>
      </c>
      <c r="L372" s="346">
        <f t="shared" si="109"/>
        <v>0</v>
      </c>
      <c r="M372" s="346">
        <f t="shared" si="113"/>
        <v>0</v>
      </c>
      <c r="N372" s="337">
        <f t="shared" si="110"/>
        <v>0</v>
      </c>
      <c r="O372" s="337">
        <f t="shared" si="105"/>
        <v>0</v>
      </c>
      <c r="P372" s="337">
        <f t="shared" si="111"/>
        <v>0</v>
      </c>
    </row>
    <row r="373" spans="1:16" ht="17.25" customHeight="1" outlineLevel="2">
      <c r="A373" s="520" t="s">
        <v>18</v>
      </c>
      <c r="B373" s="265" t="s">
        <v>391</v>
      </c>
      <c r="C373" s="267" t="s">
        <v>31</v>
      </c>
      <c r="D373" s="256" t="s">
        <v>1072</v>
      </c>
      <c r="E373" s="256" t="s">
        <v>1073</v>
      </c>
      <c r="F373" s="257">
        <v>1108.8599999999999</v>
      </c>
      <c r="G373" s="257">
        <f t="shared" ref="G373:G381" si="114">H373+F373</f>
        <v>1141.52</v>
      </c>
      <c r="H373" s="328">
        <v>32.659999999999997</v>
      </c>
      <c r="I373" s="352" t="s">
        <v>384</v>
      </c>
      <c r="J373" s="346">
        <f t="shared" si="108"/>
        <v>0</v>
      </c>
      <c r="K373" s="346">
        <f t="shared" si="104"/>
        <v>0</v>
      </c>
      <c r="L373" s="346">
        <f t="shared" si="109"/>
        <v>0</v>
      </c>
      <c r="M373" s="346">
        <f t="shared" si="113"/>
        <v>0</v>
      </c>
      <c r="N373" s="337">
        <f t="shared" si="110"/>
        <v>32.659999999999997</v>
      </c>
      <c r="O373" s="337">
        <f t="shared" si="105"/>
        <v>0</v>
      </c>
      <c r="P373" s="337">
        <f t="shared" si="111"/>
        <v>0</v>
      </c>
    </row>
    <row r="374" spans="1:16" ht="17.25" customHeight="1" outlineLevel="2">
      <c r="A374" s="520" t="s">
        <v>151</v>
      </c>
      <c r="B374" s="265" t="s">
        <v>391</v>
      </c>
      <c r="C374" s="267" t="s">
        <v>32</v>
      </c>
      <c r="D374" s="256" t="s">
        <v>1073</v>
      </c>
      <c r="E374" s="256" t="s">
        <v>434</v>
      </c>
      <c r="F374" s="257">
        <v>1141.52</v>
      </c>
      <c r="G374" s="257">
        <f t="shared" si="114"/>
        <v>1178.4100000000001</v>
      </c>
      <c r="H374" s="328">
        <v>36.89</v>
      </c>
      <c r="I374" s="352" t="s">
        <v>384</v>
      </c>
      <c r="J374" s="346">
        <f t="shared" si="108"/>
        <v>0</v>
      </c>
      <c r="K374" s="346">
        <f t="shared" si="104"/>
        <v>0</v>
      </c>
      <c r="L374" s="346">
        <f t="shared" si="109"/>
        <v>0</v>
      </c>
      <c r="M374" s="346">
        <f t="shared" si="113"/>
        <v>0</v>
      </c>
      <c r="N374" s="337">
        <f t="shared" si="110"/>
        <v>0</v>
      </c>
      <c r="O374" s="337">
        <f t="shared" si="105"/>
        <v>0</v>
      </c>
      <c r="P374" s="337">
        <f t="shared" si="111"/>
        <v>36.89</v>
      </c>
    </row>
    <row r="375" spans="1:16" ht="17.25" customHeight="1" outlineLevel="2">
      <c r="A375" s="520" t="s">
        <v>151</v>
      </c>
      <c r="B375" s="265" t="s">
        <v>391</v>
      </c>
      <c r="C375" s="267" t="s">
        <v>34</v>
      </c>
      <c r="D375" s="256" t="s">
        <v>434</v>
      </c>
      <c r="E375" s="256" t="s">
        <v>435</v>
      </c>
      <c r="F375" s="257">
        <v>1178.4100000000001</v>
      </c>
      <c r="G375" s="257">
        <f t="shared" si="114"/>
        <v>1206.94</v>
      </c>
      <c r="H375" s="328">
        <v>28.53</v>
      </c>
      <c r="I375" s="352" t="s">
        <v>384</v>
      </c>
      <c r="J375" s="346">
        <f t="shared" si="108"/>
        <v>0</v>
      </c>
      <c r="K375" s="346">
        <f t="shared" si="104"/>
        <v>0</v>
      </c>
      <c r="L375" s="346">
        <f t="shared" si="109"/>
        <v>0</v>
      </c>
      <c r="M375" s="346">
        <f t="shared" si="113"/>
        <v>0</v>
      </c>
      <c r="N375" s="337">
        <f t="shared" si="110"/>
        <v>0</v>
      </c>
      <c r="O375" s="337">
        <f t="shared" si="105"/>
        <v>0</v>
      </c>
      <c r="P375" s="337">
        <f t="shared" si="111"/>
        <v>28.53</v>
      </c>
    </row>
    <row r="376" spans="1:16" ht="17.25" customHeight="1" outlineLevel="2">
      <c r="A376" s="520" t="s">
        <v>151</v>
      </c>
      <c r="B376" s="265" t="s">
        <v>391</v>
      </c>
      <c r="C376" s="267" t="s">
        <v>36</v>
      </c>
      <c r="D376" s="256" t="s">
        <v>435</v>
      </c>
      <c r="E376" s="256" t="s">
        <v>436</v>
      </c>
      <c r="F376" s="257">
        <v>1206.94</v>
      </c>
      <c r="G376" s="257">
        <f t="shared" si="114"/>
        <v>1226.21</v>
      </c>
      <c r="H376" s="328">
        <v>19.27</v>
      </c>
      <c r="I376" s="352" t="s">
        <v>384</v>
      </c>
      <c r="J376" s="346">
        <f t="shared" si="108"/>
        <v>0</v>
      </c>
      <c r="K376" s="346">
        <f t="shared" si="104"/>
        <v>0</v>
      </c>
      <c r="L376" s="346">
        <f t="shared" si="109"/>
        <v>0</v>
      </c>
      <c r="M376" s="346">
        <f t="shared" si="113"/>
        <v>0</v>
      </c>
      <c r="N376" s="337">
        <f t="shared" si="110"/>
        <v>0</v>
      </c>
      <c r="O376" s="337">
        <f t="shared" si="105"/>
        <v>0</v>
      </c>
      <c r="P376" s="337">
        <f t="shared" si="111"/>
        <v>19.27</v>
      </c>
    </row>
    <row r="377" spans="1:16" ht="17.25" customHeight="1" outlineLevel="2">
      <c r="A377" s="520" t="s">
        <v>151</v>
      </c>
      <c r="B377" s="265" t="s">
        <v>391</v>
      </c>
      <c r="C377" s="267" t="s">
        <v>38</v>
      </c>
      <c r="D377" s="256" t="s">
        <v>436</v>
      </c>
      <c r="E377" s="256" t="s">
        <v>437</v>
      </c>
      <c r="F377" s="257">
        <v>1226.21</v>
      </c>
      <c r="G377" s="257">
        <f t="shared" si="114"/>
        <v>1248.33</v>
      </c>
      <c r="H377" s="328">
        <v>22.12</v>
      </c>
      <c r="I377" s="352" t="s">
        <v>384</v>
      </c>
      <c r="J377" s="346">
        <f t="shared" si="108"/>
        <v>0</v>
      </c>
      <c r="K377" s="346">
        <f t="shared" si="104"/>
        <v>0</v>
      </c>
      <c r="L377" s="346">
        <f t="shared" si="109"/>
        <v>0</v>
      </c>
      <c r="M377" s="346">
        <f t="shared" si="113"/>
        <v>0</v>
      </c>
      <c r="N377" s="337">
        <f t="shared" si="110"/>
        <v>0</v>
      </c>
      <c r="O377" s="337">
        <f t="shared" si="105"/>
        <v>0</v>
      </c>
      <c r="P377" s="337">
        <f t="shared" si="111"/>
        <v>22.12</v>
      </c>
    </row>
    <row r="378" spans="1:16" ht="17.25" customHeight="1" outlineLevel="2">
      <c r="A378" s="520" t="s">
        <v>151</v>
      </c>
      <c r="B378" s="265" t="s">
        <v>391</v>
      </c>
      <c r="C378" s="267" t="s">
        <v>40</v>
      </c>
      <c r="D378" s="256" t="s">
        <v>437</v>
      </c>
      <c r="E378" s="256" t="s">
        <v>438</v>
      </c>
      <c r="F378" s="257">
        <v>1248.33</v>
      </c>
      <c r="G378" s="257">
        <f t="shared" si="114"/>
        <v>1267.47</v>
      </c>
      <c r="H378" s="328">
        <v>19.14</v>
      </c>
      <c r="I378" s="352" t="s">
        <v>384</v>
      </c>
      <c r="J378" s="346">
        <f t="shared" si="108"/>
        <v>0</v>
      </c>
      <c r="K378" s="346">
        <f t="shared" si="104"/>
        <v>0</v>
      </c>
      <c r="L378" s="346">
        <f t="shared" si="109"/>
        <v>0</v>
      </c>
      <c r="M378" s="346">
        <f t="shared" si="113"/>
        <v>0</v>
      </c>
      <c r="N378" s="337">
        <f t="shared" si="110"/>
        <v>0</v>
      </c>
      <c r="O378" s="337">
        <f t="shared" si="105"/>
        <v>0</v>
      </c>
      <c r="P378" s="337">
        <f t="shared" si="111"/>
        <v>19.14</v>
      </c>
    </row>
    <row r="379" spans="1:16" ht="17.25" customHeight="1" outlineLevel="2">
      <c r="A379" s="520" t="s">
        <v>151</v>
      </c>
      <c r="B379" s="265" t="s">
        <v>391</v>
      </c>
      <c r="C379" s="267" t="s">
        <v>42</v>
      </c>
      <c r="D379" s="256" t="s">
        <v>438</v>
      </c>
      <c r="E379" s="256" t="s">
        <v>1067</v>
      </c>
      <c r="F379" s="257">
        <v>1267.47</v>
      </c>
      <c r="G379" s="257">
        <f t="shared" si="114"/>
        <v>1294.98</v>
      </c>
      <c r="H379" s="328">
        <v>27.51</v>
      </c>
      <c r="I379" s="352" t="s">
        <v>384</v>
      </c>
      <c r="J379" s="346">
        <f t="shared" si="108"/>
        <v>0</v>
      </c>
      <c r="K379" s="346">
        <f t="shared" si="104"/>
        <v>0</v>
      </c>
      <c r="L379" s="346">
        <f t="shared" si="109"/>
        <v>0</v>
      </c>
      <c r="M379" s="346">
        <f t="shared" si="113"/>
        <v>0</v>
      </c>
      <c r="N379" s="337">
        <f t="shared" si="110"/>
        <v>0</v>
      </c>
      <c r="O379" s="337">
        <f t="shared" si="105"/>
        <v>0</v>
      </c>
      <c r="P379" s="337">
        <f t="shared" si="111"/>
        <v>27.51</v>
      </c>
    </row>
    <row r="380" spans="1:16" ht="17.25" customHeight="1" outlineLevel="2">
      <c r="A380" s="520" t="s">
        <v>18</v>
      </c>
      <c r="B380" s="265" t="s">
        <v>391</v>
      </c>
      <c r="C380" s="267" t="s">
        <v>44</v>
      </c>
      <c r="D380" s="256" t="s">
        <v>1067</v>
      </c>
      <c r="E380" s="256" t="s">
        <v>1074</v>
      </c>
      <c r="F380" s="257">
        <v>1294.98</v>
      </c>
      <c r="G380" s="257">
        <f t="shared" si="114"/>
        <v>1327.43</v>
      </c>
      <c r="H380" s="328">
        <v>32.450000000000003</v>
      </c>
      <c r="I380" s="352" t="s">
        <v>384</v>
      </c>
      <c r="J380" s="346">
        <f t="shared" si="108"/>
        <v>0</v>
      </c>
      <c r="K380" s="346">
        <f t="shared" si="104"/>
        <v>0</v>
      </c>
      <c r="L380" s="346">
        <f t="shared" si="109"/>
        <v>0</v>
      </c>
      <c r="M380" s="346">
        <f t="shared" si="113"/>
        <v>0</v>
      </c>
      <c r="N380" s="337">
        <f t="shared" si="110"/>
        <v>32.450000000000003</v>
      </c>
      <c r="O380" s="337">
        <f t="shared" si="105"/>
        <v>0</v>
      </c>
      <c r="P380" s="337">
        <f t="shared" si="111"/>
        <v>0</v>
      </c>
    </row>
    <row r="381" spans="1:16" ht="17.25" customHeight="1" outlineLevel="2">
      <c r="A381" s="520" t="s">
        <v>18</v>
      </c>
      <c r="B381" s="265" t="s">
        <v>391</v>
      </c>
      <c r="C381" s="267" t="s">
        <v>45</v>
      </c>
      <c r="D381" s="256" t="s">
        <v>1074</v>
      </c>
      <c r="E381" s="256" t="s">
        <v>923</v>
      </c>
      <c r="F381" s="257">
        <v>1327.43</v>
      </c>
      <c r="G381" s="257">
        <f t="shared" si="114"/>
        <v>1346.67</v>
      </c>
      <c r="H381" s="328">
        <v>19.239999999999998</v>
      </c>
      <c r="I381" s="352" t="s">
        <v>384</v>
      </c>
      <c r="J381" s="346">
        <f t="shared" si="108"/>
        <v>0</v>
      </c>
      <c r="K381" s="346">
        <f t="shared" si="104"/>
        <v>0</v>
      </c>
      <c r="L381" s="346">
        <f t="shared" si="109"/>
        <v>0</v>
      </c>
      <c r="M381" s="346">
        <f t="shared" si="113"/>
        <v>0</v>
      </c>
      <c r="N381" s="337">
        <f t="shared" si="110"/>
        <v>19.239999999999998</v>
      </c>
      <c r="O381" s="337">
        <f t="shared" si="105"/>
        <v>0</v>
      </c>
      <c r="P381" s="337">
        <f t="shared" si="111"/>
        <v>0</v>
      </c>
    </row>
    <row r="382" spans="1:16" ht="17.25" customHeight="1" outlineLevel="2">
      <c r="A382" s="520" t="s">
        <v>18</v>
      </c>
      <c r="B382" s="265" t="s">
        <v>391</v>
      </c>
      <c r="C382" s="267"/>
      <c r="D382" s="256" t="s">
        <v>439</v>
      </c>
      <c r="E382" s="256" t="s">
        <v>440</v>
      </c>
      <c r="F382" s="257">
        <v>1346.67</v>
      </c>
      <c r="G382" s="257">
        <v>1381.67</v>
      </c>
      <c r="H382" s="328">
        <v>35</v>
      </c>
      <c r="I382" s="352" t="s">
        <v>384</v>
      </c>
      <c r="J382" s="346">
        <f t="shared" si="108"/>
        <v>0</v>
      </c>
      <c r="K382" s="346">
        <f t="shared" si="104"/>
        <v>0</v>
      </c>
      <c r="L382" s="346">
        <f t="shared" si="109"/>
        <v>0</v>
      </c>
      <c r="M382" s="346">
        <f t="shared" si="113"/>
        <v>0</v>
      </c>
      <c r="N382" s="337">
        <f t="shared" si="110"/>
        <v>35</v>
      </c>
      <c r="O382" s="337">
        <f t="shared" si="105"/>
        <v>0</v>
      </c>
      <c r="P382" s="337">
        <f t="shared" si="111"/>
        <v>0</v>
      </c>
    </row>
    <row r="383" spans="1:16" ht="17.25" customHeight="1" outlineLevel="2">
      <c r="A383" s="520" t="s">
        <v>151</v>
      </c>
      <c r="B383" s="265" t="s">
        <v>391</v>
      </c>
      <c r="C383" s="267"/>
      <c r="D383" s="256" t="s">
        <v>441</v>
      </c>
      <c r="E383" s="256" t="s">
        <v>442</v>
      </c>
      <c r="F383" s="257">
        <v>1381.67</v>
      </c>
      <c r="G383" s="257">
        <f>H383+F383</f>
        <v>1416.67</v>
      </c>
      <c r="H383" s="328">
        <v>35</v>
      </c>
      <c r="I383" s="352" t="s">
        <v>384</v>
      </c>
      <c r="J383" s="346">
        <f t="shared" si="108"/>
        <v>0</v>
      </c>
      <c r="K383" s="346">
        <f t="shared" si="104"/>
        <v>0</v>
      </c>
      <c r="L383" s="346">
        <f t="shared" si="109"/>
        <v>0</v>
      </c>
      <c r="M383" s="346">
        <f t="shared" si="113"/>
        <v>0</v>
      </c>
      <c r="N383" s="337">
        <f t="shared" si="110"/>
        <v>0</v>
      </c>
      <c r="O383" s="337">
        <f t="shared" si="105"/>
        <v>0</v>
      </c>
      <c r="P383" s="337">
        <f t="shared" si="111"/>
        <v>35</v>
      </c>
    </row>
    <row r="384" spans="1:16" ht="17.25" customHeight="1" outlineLevel="2">
      <c r="A384" s="520" t="s">
        <v>151</v>
      </c>
      <c r="B384" s="265" t="s">
        <v>391</v>
      </c>
      <c r="C384" s="267"/>
      <c r="D384" s="256" t="s">
        <v>442</v>
      </c>
      <c r="E384" s="256" t="s">
        <v>1077</v>
      </c>
      <c r="F384" s="257">
        <v>1416.67</v>
      </c>
      <c r="G384" s="257">
        <f>H384+F384</f>
        <v>1486.67</v>
      </c>
      <c r="H384" s="328">
        <v>70</v>
      </c>
      <c r="I384" s="352" t="s">
        <v>384</v>
      </c>
      <c r="J384" s="346">
        <f t="shared" si="108"/>
        <v>0</v>
      </c>
      <c r="K384" s="346">
        <f t="shared" si="104"/>
        <v>0</v>
      </c>
      <c r="L384" s="346">
        <f t="shared" si="109"/>
        <v>0</v>
      </c>
      <c r="M384" s="346">
        <f t="shared" si="113"/>
        <v>0</v>
      </c>
      <c r="N384" s="337">
        <f t="shared" si="110"/>
        <v>0</v>
      </c>
      <c r="O384" s="337">
        <f t="shared" si="105"/>
        <v>0</v>
      </c>
      <c r="P384" s="337">
        <f t="shared" si="111"/>
        <v>70</v>
      </c>
    </row>
    <row r="385" spans="1:16" ht="17.25" customHeight="1" outlineLevel="2">
      <c r="A385" s="520" t="s">
        <v>151</v>
      </c>
      <c r="B385" s="265" t="s">
        <v>391</v>
      </c>
      <c r="C385" s="267"/>
      <c r="D385" s="256" t="s">
        <v>1077</v>
      </c>
      <c r="E385" s="256" t="s">
        <v>1078</v>
      </c>
      <c r="F385" s="257">
        <v>1486.67</v>
      </c>
      <c r="G385" s="257">
        <f>H385+F385</f>
        <v>1581.67</v>
      </c>
      <c r="H385" s="328">
        <v>95</v>
      </c>
      <c r="I385" s="352" t="s">
        <v>384</v>
      </c>
      <c r="J385" s="346">
        <f t="shared" si="108"/>
        <v>0</v>
      </c>
      <c r="K385" s="346">
        <f t="shared" si="104"/>
        <v>0</v>
      </c>
      <c r="L385" s="346">
        <f t="shared" si="109"/>
        <v>0</v>
      </c>
      <c r="M385" s="346">
        <f t="shared" si="113"/>
        <v>0</v>
      </c>
      <c r="N385" s="337">
        <f t="shared" si="110"/>
        <v>0</v>
      </c>
      <c r="O385" s="337">
        <f t="shared" si="105"/>
        <v>0</v>
      </c>
      <c r="P385" s="337">
        <f t="shared" si="111"/>
        <v>95</v>
      </c>
    </row>
    <row r="386" spans="1:16" ht="17.25" customHeight="1" outlineLevel="2">
      <c r="A386" s="520" t="s">
        <v>151</v>
      </c>
      <c r="B386" s="265" t="s">
        <v>391</v>
      </c>
      <c r="C386" s="267"/>
      <c r="D386" s="256" t="s">
        <v>1078</v>
      </c>
      <c r="E386" s="256" t="s">
        <v>922</v>
      </c>
      <c r="F386" s="257">
        <v>1581.67</v>
      </c>
      <c r="G386" s="257">
        <f>H386+F386</f>
        <v>1701.67</v>
      </c>
      <c r="H386" s="328">
        <v>120</v>
      </c>
      <c r="I386" s="352" t="s">
        <v>384</v>
      </c>
      <c r="J386" s="346">
        <f t="shared" si="108"/>
        <v>0</v>
      </c>
      <c r="K386" s="346">
        <f t="shared" si="104"/>
        <v>0</v>
      </c>
      <c r="L386" s="346">
        <f t="shared" si="109"/>
        <v>0</v>
      </c>
      <c r="M386" s="346">
        <f t="shared" si="113"/>
        <v>0</v>
      </c>
      <c r="N386" s="337">
        <f t="shared" si="110"/>
        <v>0</v>
      </c>
      <c r="O386" s="337">
        <f t="shared" si="105"/>
        <v>0</v>
      </c>
      <c r="P386" s="337">
        <f t="shared" si="111"/>
        <v>120</v>
      </c>
    </row>
    <row r="387" spans="1:16" ht="17.25" customHeight="1" outlineLevel="2">
      <c r="A387" s="520" t="s">
        <v>18</v>
      </c>
      <c r="B387" s="265" t="s">
        <v>391</v>
      </c>
      <c r="C387" s="267" t="s">
        <v>54</v>
      </c>
      <c r="D387" s="256" t="s">
        <v>923</v>
      </c>
      <c r="E387" s="256" t="s">
        <v>824</v>
      </c>
      <c r="F387" s="257">
        <v>0</v>
      </c>
      <c r="G387" s="257">
        <v>85</v>
      </c>
      <c r="H387" s="328">
        <v>85</v>
      </c>
      <c r="I387" s="352" t="s">
        <v>384</v>
      </c>
      <c r="J387" s="346">
        <f t="shared" si="108"/>
        <v>0</v>
      </c>
      <c r="K387" s="346">
        <f t="shared" si="104"/>
        <v>0</v>
      </c>
      <c r="L387" s="346">
        <f t="shared" si="109"/>
        <v>0</v>
      </c>
      <c r="M387" s="346">
        <f t="shared" si="113"/>
        <v>0</v>
      </c>
      <c r="N387" s="337">
        <f t="shared" si="110"/>
        <v>85</v>
      </c>
      <c r="O387" s="337">
        <f t="shared" si="105"/>
        <v>0</v>
      </c>
      <c r="P387" s="337">
        <f t="shared" si="111"/>
        <v>0</v>
      </c>
    </row>
    <row r="388" spans="1:16" ht="17.25" customHeight="1" outlineLevel="1">
      <c r="A388" s="523"/>
      <c r="B388" s="292" t="s">
        <v>103</v>
      </c>
      <c r="C388" s="293"/>
      <c r="D388" s="263" t="str">
        <f>+D389</f>
        <v>San Matías (Front. Brasil)</v>
      </c>
      <c r="E388" s="263" t="str">
        <f>+E415</f>
        <v>Cololnia Pirai</v>
      </c>
      <c r="F388" s="294"/>
      <c r="G388" s="294"/>
      <c r="H388" s="295">
        <f>SUBTOTAL(9,H389:H415)</f>
        <v>774.69299999999998</v>
      </c>
      <c r="I388" s="352"/>
      <c r="J388" s="346"/>
      <c r="K388" s="346">
        <f t="shared" si="104"/>
        <v>0</v>
      </c>
      <c r="L388" s="347"/>
      <c r="M388" s="347"/>
      <c r="N388" s="338"/>
      <c r="O388" s="337">
        <f t="shared" si="105"/>
        <v>0</v>
      </c>
      <c r="P388" s="338"/>
    </row>
    <row r="389" spans="1:16" ht="17.25" customHeight="1" outlineLevel="2">
      <c r="A389" s="520" t="s">
        <v>18</v>
      </c>
      <c r="B389" s="265" t="s">
        <v>1369</v>
      </c>
      <c r="C389" s="266" t="s">
        <v>1367</v>
      </c>
      <c r="D389" s="262" t="s">
        <v>853</v>
      </c>
      <c r="E389" s="262" t="s">
        <v>1270</v>
      </c>
      <c r="F389" s="254">
        <v>0</v>
      </c>
      <c r="G389" s="254">
        <v>38</v>
      </c>
      <c r="H389" s="291">
        <f t="shared" ref="H389:H411" si="115">+G389-F389</f>
        <v>38</v>
      </c>
      <c r="I389" s="352" t="s">
        <v>450</v>
      </c>
      <c r="J389" s="346">
        <f>IF(A389="PF",H389,0)</f>
        <v>0</v>
      </c>
      <c r="K389" s="346">
        <f t="shared" ref="K389:K452" si="116">IF(A389="TS",H389,0)</f>
        <v>0</v>
      </c>
      <c r="L389" s="346">
        <f>IF(A389="HO",H389,0)</f>
        <v>0</v>
      </c>
      <c r="M389" s="346">
        <f t="shared" ref="M389:M415" si="117">IF(A389="URB",H389,0)</f>
        <v>0</v>
      </c>
      <c r="N389" s="337">
        <f>IF(A389="GR",H389,0)</f>
        <v>38</v>
      </c>
      <c r="O389" s="337">
        <f t="shared" ref="O389:O452" si="118">IF(A389="ep",H389,0)</f>
        <v>0</v>
      </c>
      <c r="P389" s="337">
        <f>IF(A389="TI",H389,0)</f>
        <v>0</v>
      </c>
    </row>
    <row r="390" spans="1:16" ht="17.25" customHeight="1" outlineLevel="2">
      <c r="A390" s="520" t="s">
        <v>18</v>
      </c>
      <c r="B390" s="265" t="s">
        <v>1369</v>
      </c>
      <c r="C390" s="266" t="s">
        <v>1369</v>
      </c>
      <c r="D390" s="262" t="str">
        <f>+E389</f>
        <v xml:space="preserve">Los Bugres </v>
      </c>
      <c r="E390" s="262" t="s">
        <v>1271</v>
      </c>
      <c r="F390" s="254">
        <f>+G389</f>
        <v>38</v>
      </c>
      <c r="G390" s="254">
        <v>66</v>
      </c>
      <c r="H390" s="291">
        <f t="shared" si="115"/>
        <v>28</v>
      </c>
      <c r="I390" s="352" t="s">
        <v>450</v>
      </c>
      <c r="J390" s="346">
        <f t="shared" ref="J390:J415" si="119">IF(A390="PF",H390,0)</f>
        <v>0</v>
      </c>
      <c r="K390" s="346">
        <f t="shared" si="116"/>
        <v>0</v>
      </c>
      <c r="L390" s="346">
        <f t="shared" ref="L390:L415" si="120">IF(A390="HO",H390,0)</f>
        <v>0</v>
      </c>
      <c r="M390" s="346">
        <f t="shared" si="117"/>
        <v>0</v>
      </c>
      <c r="N390" s="337">
        <f t="shared" ref="N390:N415" si="121">IF(A390="GR",H390,0)</f>
        <v>28</v>
      </c>
      <c r="O390" s="337">
        <f t="shared" si="118"/>
        <v>0</v>
      </c>
      <c r="P390" s="337">
        <f t="shared" ref="P390:P415" si="122">IF(A390="TI",H390,0)</f>
        <v>0</v>
      </c>
    </row>
    <row r="391" spans="1:16" ht="17.25" customHeight="1" outlineLevel="2">
      <c r="A391" s="520" t="s">
        <v>18</v>
      </c>
      <c r="B391" s="265" t="s">
        <v>1369</v>
      </c>
      <c r="C391" s="266" t="s">
        <v>1371</v>
      </c>
      <c r="D391" s="262" t="str">
        <f t="shared" ref="D391:D407" si="123">+E390</f>
        <v>Santa Rita</v>
      </c>
      <c r="E391" s="262" t="s">
        <v>1272</v>
      </c>
      <c r="F391" s="254">
        <f t="shared" ref="F391:F415" si="124">+G390</f>
        <v>66</v>
      </c>
      <c r="G391" s="254">
        <v>90</v>
      </c>
      <c r="H391" s="291">
        <f t="shared" si="115"/>
        <v>24</v>
      </c>
      <c r="I391" s="352" t="s">
        <v>450</v>
      </c>
      <c r="J391" s="346">
        <f t="shared" si="119"/>
        <v>0</v>
      </c>
      <c r="K391" s="346">
        <f t="shared" si="116"/>
        <v>0</v>
      </c>
      <c r="L391" s="346">
        <f t="shared" si="120"/>
        <v>0</v>
      </c>
      <c r="M391" s="346">
        <f t="shared" si="117"/>
        <v>0</v>
      </c>
      <c r="N391" s="337">
        <f t="shared" si="121"/>
        <v>24</v>
      </c>
      <c r="O391" s="337">
        <f t="shared" si="118"/>
        <v>0</v>
      </c>
      <c r="P391" s="337">
        <f t="shared" si="122"/>
        <v>0</v>
      </c>
    </row>
    <row r="392" spans="1:16" ht="17.25" customHeight="1" outlineLevel="2">
      <c r="A392" s="520" t="s">
        <v>18</v>
      </c>
      <c r="B392" s="265" t="s">
        <v>1369</v>
      </c>
      <c r="C392" s="266" t="s">
        <v>1373</v>
      </c>
      <c r="D392" s="262" t="str">
        <f t="shared" si="123"/>
        <v xml:space="preserve">Las Petas </v>
      </c>
      <c r="E392" s="262" t="s">
        <v>1273</v>
      </c>
      <c r="F392" s="254">
        <f t="shared" si="124"/>
        <v>90</v>
      </c>
      <c r="G392" s="254">
        <v>135</v>
      </c>
      <c r="H392" s="291">
        <f t="shared" si="115"/>
        <v>45</v>
      </c>
      <c r="I392" s="352" t="s">
        <v>450</v>
      </c>
      <c r="J392" s="346">
        <f t="shared" si="119"/>
        <v>0</v>
      </c>
      <c r="K392" s="346">
        <f t="shared" si="116"/>
        <v>0</v>
      </c>
      <c r="L392" s="346">
        <f t="shared" si="120"/>
        <v>0</v>
      </c>
      <c r="M392" s="346">
        <f t="shared" si="117"/>
        <v>0</v>
      </c>
      <c r="N392" s="337">
        <f t="shared" si="121"/>
        <v>45</v>
      </c>
      <c r="O392" s="337">
        <f t="shared" si="118"/>
        <v>0</v>
      </c>
      <c r="P392" s="337">
        <f t="shared" si="122"/>
        <v>0</v>
      </c>
    </row>
    <row r="393" spans="1:16" ht="17.25" customHeight="1" outlineLevel="2">
      <c r="A393" s="520" t="s">
        <v>18</v>
      </c>
      <c r="B393" s="265" t="s">
        <v>1369</v>
      </c>
      <c r="C393" s="266" t="s">
        <v>1374</v>
      </c>
      <c r="D393" s="262" t="str">
        <f t="shared" si="123"/>
        <v xml:space="preserve">Lim. Prov. Velasco Sandoval </v>
      </c>
      <c r="E393" s="262" t="s">
        <v>1274</v>
      </c>
      <c r="F393" s="254">
        <f t="shared" si="124"/>
        <v>135</v>
      </c>
      <c r="G393" s="254">
        <v>174</v>
      </c>
      <c r="H393" s="291">
        <f t="shared" si="115"/>
        <v>39</v>
      </c>
      <c r="I393" s="352" t="s">
        <v>450</v>
      </c>
      <c r="J393" s="346">
        <f t="shared" si="119"/>
        <v>0</v>
      </c>
      <c r="K393" s="346">
        <f t="shared" si="116"/>
        <v>0</v>
      </c>
      <c r="L393" s="346">
        <f t="shared" si="120"/>
        <v>0</v>
      </c>
      <c r="M393" s="346">
        <f t="shared" si="117"/>
        <v>0</v>
      </c>
      <c r="N393" s="337">
        <f t="shared" si="121"/>
        <v>39</v>
      </c>
      <c r="O393" s="337">
        <f t="shared" si="118"/>
        <v>0</v>
      </c>
      <c r="P393" s="337">
        <f t="shared" si="122"/>
        <v>0</v>
      </c>
    </row>
    <row r="394" spans="1:16" ht="17.25" customHeight="1" outlineLevel="2">
      <c r="A394" s="520" t="s">
        <v>18</v>
      </c>
      <c r="B394" s="265" t="s">
        <v>1369</v>
      </c>
      <c r="C394" s="266" t="s">
        <v>1377</v>
      </c>
      <c r="D394" s="262" t="str">
        <f t="shared" si="123"/>
        <v xml:space="preserve">San Bartolo </v>
      </c>
      <c r="E394" s="262" t="s">
        <v>1275</v>
      </c>
      <c r="F394" s="254">
        <f t="shared" si="124"/>
        <v>174</v>
      </c>
      <c r="G394" s="254">
        <v>202</v>
      </c>
      <c r="H394" s="291">
        <f t="shared" si="115"/>
        <v>28</v>
      </c>
      <c r="I394" s="352" t="s">
        <v>450</v>
      </c>
      <c r="J394" s="346">
        <f t="shared" si="119"/>
        <v>0</v>
      </c>
      <c r="K394" s="346">
        <f t="shared" si="116"/>
        <v>0</v>
      </c>
      <c r="L394" s="346">
        <f t="shared" si="120"/>
        <v>0</v>
      </c>
      <c r="M394" s="346">
        <f t="shared" si="117"/>
        <v>0</v>
      </c>
      <c r="N394" s="337">
        <f t="shared" si="121"/>
        <v>28</v>
      </c>
      <c r="O394" s="337">
        <f t="shared" si="118"/>
        <v>0</v>
      </c>
      <c r="P394" s="337">
        <f t="shared" si="122"/>
        <v>0</v>
      </c>
    </row>
    <row r="395" spans="1:16" ht="17.25" customHeight="1" outlineLevel="2">
      <c r="A395" s="520" t="s">
        <v>18</v>
      </c>
      <c r="B395" s="265" t="s">
        <v>1369</v>
      </c>
      <c r="C395" s="266" t="s">
        <v>1379</v>
      </c>
      <c r="D395" s="262" t="str">
        <f t="shared" si="123"/>
        <v xml:space="preserve">San Vicente </v>
      </c>
      <c r="E395" s="262" t="s">
        <v>1276</v>
      </c>
      <c r="F395" s="254">
        <f t="shared" si="124"/>
        <v>202</v>
      </c>
      <c r="G395" s="254">
        <v>221.4</v>
      </c>
      <c r="H395" s="291">
        <f t="shared" si="115"/>
        <v>19.400000000000006</v>
      </c>
      <c r="I395" s="352" t="s">
        <v>450</v>
      </c>
      <c r="J395" s="346">
        <f t="shared" si="119"/>
        <v>0</v>
      </c>
      <c r="K395" s="346">
        <f t="shared" si="116"/>
        <v>0</v>
      </c>
      <c r="L395" s="346">
        <f t="shared" si="120"/>
        <v>0</v>
      </c>
      <c r="M395" s="346">
        <f t="shared" si="117"/>
        <v>0</v>
      </c>
      <c r="N395" s="337">
        <f t="shared" si="121"/>
        <v>19.400000000000006</v>
      </c>
      <c r="O395" s="337">
        <f t="shared" si="118"/>
        <v>0</v>
      </c>
      <c r="P395" s="337">
        <f t="shared" si="122"/>
        <v>0</v>
      </c>
    </row>
    <row r="396" spans="1:16" ht="17.25" customHeight="1" outlineLevel="2">
      <c r="A396" s="520" t="s">
        <v>18</v>
      </c>
      <c r="B396" s="265" t="s">
        <v>1369</v>
      </c>
      <c r="C396" s="266" t="s">
        <v>1380</v>
      </c>
      <c r="D396" s="262" t="str">
        <f t="shared" si="123"/>
        <v xml:space="preserve">Pozo de los Bárbaros </v>
      </c>
      <c r="E396" s="262" t="s">
        <v>1277</v>
      </c>
      <c r="F396" s="254">
        <f t="shared" si="124"/>
        <v>221.4</v>
      </c>
      <c r="G396" s="254">
        <v>250.6</v>
      </c>
      <c r="H396" s="291">
        <f t="shared" si="115"/>
        <v>29.199999999999989</v>
      </c>
      <c r="I396" s="352" t="s">
        <v>450</v>
      </c>
      <c r="J396" s="346">
        <f t="shared" si="119"/>
        <v>0</v>
      </c>
      <c r="K396" s="346">
        <f t="shared" si="116"/>
        <v>0</v>
      </c>
      <c r="L396" s="346">
        <f t="shared" si="120"/>
        <v>0</v>
      </c>
      <c r="M396" s="346">
        <f t="shared" si="117"/>
        <v>0</v>
      </c>
      <c r="N396" s="337">
        <f t="shared" si="121"/>
        <v>29.199999999999989</v>
      </c>
      <c r="O396" s="337">
        <f t="shared" si="118"/>
        <v>0</v>
      </c>
      <c r="P396" s="337">
        <f t="shared" si="122"/>
        <v>0</v>
      </c>
    </row>
    <row r="397" spans="1:16" ht="17.25" customHeight="1" outlineLevel="2">
      <c r="A397" s="520" t="s">
        <v>18</v>
      </c>
      <c r="B397" s="265" t="s">
        <v>1369</v>
      </c>
      <c r="C397" s="266" t="s">
        <v>1383</v>
      </c>
      <c r="D397" s="262" t="str">
        <f t="shared" si="123"/>
        <v xml:space="preserve">Espítitu </v>
      </c>
      <c r="E397" s="262" t="s">
        <v>535</v>
      </c>
      <c r="F397" s="254">
        <f t="shared" si="124"/>
        <v>250.6</v>
      </c>
      <c r="G397" s="254">
        <v>268.95999999999998</v>
      </c>
      <c r="H397" s="291">
        <f t="shared" si="115"/>
        <v>18.359999999999985</v>
      </c>
      <c r="I397" s="352" t="s">
        <v>450</v>
      </c>
      <c r="J397" s="346">
        <f t="shared" si="119"/>
        <v>0</v>
      </c>
      <c r="K397" s="346">
        <f t="shared" si="116"/>
        <v>0</v>
      </c>
      <c r="L397" s="346">
        <f t="shared" si="120"/>
        <v>0</v>
      </c>
      <c r="M397" s="346">
        <f t="shared" si="117"/>
        <v>0</v>
      </c>
      <c r="N397" s="337">
        <f t="shared" si="121"/>
        <v>18.359999999999985</v>
      </c>
      <c r="O397" s="337">
        <f t="shared" si="118"/>
        <v>0</v>
      </c>
      <c r="P397" s="337">
        <f t="shared" si="122"/>
        <v>0</v>
      </c>
    </row>
    <row r="398" spans="1:16" ht="17.25" customHeight="1" outlineLevel="2">
      <c r="A398" s="520" t="s">
        <v>18</v>
      </c>
      <c r="B398" s="265" t="s">
        <v>1369</v>
      </c>
      <c r="C398" s="266" t="s">
        <v>1385</v>
      </c>
      <c r="D398" s="262" t="str">
        <f t="shared" si="123"/>
        <v xml:space="preserve">San Silvestre </v>
      </c>
      <c r="E398" s="262" t="s">
        <v>1278</v>
      </c>
      <c r="F398" s="254">
        <f t="shared" si="124"/>
        <v>268.95999999999998</v>
      </c>
      <c r="G398" s="254">
        <v>283.42</v>
      </c>
      <c r="H398" s="291">
        <f t="shared" si="115"/>
        <v>14.460000000000036</v>
      </c>
      <c r="I398" s="352" t="s">
        <v>450</v>
      </c>
      <c r="J398" s="346">
        <f t="shared" si="119"/>
        <v>0</v>
      </c>
      <c r="K398" s="346">
        <f t="shared" si="116"/>
        <v>0</v>
      </c>
      <c r="L398" s="346">
        <f t="shared" si="120"/>
        <v>0</v>
      </c>
      <c r="M398" s="346">
        <f t="shared" si="117"/>
        <v>0</v>
      </c>
      <c r="N398" s="337">
        <f t="shared" si="121"/>
        <v>14.460000000000036</v>
      </c>
      <c r="O398" s="337">
        <f t="shared" si="118"/>
        <v>0</v>
      </c>
      <c r="P398" s="337">
        <f t="shared" si="122"/>
        <v>0</v>
      </c>
    </row>
    <row r="399" spans="1:16" ht="17.25" customHeight="1" outlineLevel="2">
      <c r="A399" s="520" t="s">
        <v>18</v>
      </c>
      <c r="B399" s="265" t="s">
        <v>1369</v>
      </c>
      <c r="C399" s="266" t="s">
        <v>1387</v>
      </c>
      <c r="D399" s="262" t="str">
        <f t="shared" si="123"/>
        <v xml:space="preserve">Montecarlo </v>
      </c>
      <c r="E399" s="262" t="s">
        <v>1279</v>
      </c>
      <c r="F399" s="254">
        <f t="shared" si="124"/>
        <v>283.42</v>
      </c>
      <c r="G399" s="254">
        <v>310</v>
      </c>
      <c r="H399" s="291">
        <f t="shared" si="115"/>
        <v>26.579999999999984</v>
      </c>
      <c r="I399" s="352" t="s">
        <v>450</v>
      </c>
      <c r="J399" s="346">
        <f t="shared" si="119"/>
        <v>0</v>
      </c>
      <c r="K399" s="346">
        <f t="shared" si="116"/>
        <v>0</v>
      </c>
      <c r="L399" s="346">
        <f t="shared" si="120"/>
        <v>0</v>
      </c>
      <c r="M399" s="346">
        <f t="shared" si="117"/>
        <v>0</v>
      </c>
      <c r="N399" s="337">
        <f t="shared" si="121"/>
        <v>26.579999999999984</v>
      </c>
      <c r="O399" s="337">
        <f t="shared" si="118"/>
        <v>0</v>
      </c>
      <c r="P399" s="337">
        <f t="shared" si="122"/>
        <v>0</v>
      </c>
    </row>
    <row r="400" spans="1:16" ht="17.25" customHeight="1" outlineLevel="2">
      <c r="A400" s="520" t="s">
        <v>18</v>
      </c>
      <c r="B400" s="265" t="s">
        <v>1369</v>
      </c>
      <c r="C400" s="266" t="s">
        <v>1389</v>
      </c>
      <c r="D400" s="262" t="str">
        <f t="shared" si="123"/>
        <v xml:space="preserve">San Ignacio de Velasco </v>
      </c>
      <c r="E400" s="262" t="s">
        <v>444</v>
      </c>
      <c r="F400" s="254">
        <f t="shared" si="124"/>
        <v>310</v>
      </c>
      <c r="G400" s="254">
        <v>349.44444444444446</v>
      </c>
      <c r="H400" s="291">
        <f t="shared" si="115"/>
        <v>39.444444444444457</v>
      </c>
      <c r="I400" s="352" t="s">
        <v>450</v>
      </c>
      <c r="J400" s="346">
        <f t="shared" si="119"/>
        <v>0</v>
      </c>
      <c r="K400" s="346">
        <f t="shared" si="116"/>
        <v>0</v>
      </c>
      <c r="L400" s="346">
        <f t="shared" si="120"/>
        <v>0</v>
      </c>
      <c r="M400" s="346">
        <f t="shared" si="117"/>
        <v>0</v>
      </c>
      <c r="N400" s="337">
        <f t="shared" si="121"/>
        <v>39.444444444444457</v>
      </c>
      <c r="O400" s="337">
        <f t="shared" si="118"/>
        <v>0</v>
      </c>
      <c r="P400" s="337">
        <f t="shared" si="122"/>
        <v>0</v>
      </c>
    </row>
    <row r="401" spans="1:16" ht="17.25" customHeight="1" outlineLevel="2">
      <c r="A401" s="520" t="s">
        <v>18</v>
      </c>
      <c r="B401" s="265" t="s">
        <v>1369</v>
      </c>
      <c r="C401" s="266" t="s">
        <v>1391</v>
      </c>
      <c r="D401" s="262" t="str">
        <f t="shared" si="123"/>
        <v>Com. Carmen de Ruiz</v>
      </c>
      <c r="E401" s="262" t="s">
        <v>445</v>
      </c>
      <c r="F401" s="254">
        <f t="shared" si="124"/>
        <v>349.44444444444446</v>
      </c>
      <c r="G401" s="254">
        <v>392.33333333333337</v>
      </c>
      <c r="H401" s="291">
        <f t="shared" si="115"/>
        <v>42.888888888888914</v>
      </c>
      <c r="I401" s="352" t="s">
        <v>450</v>
      </c>
      <c r="J401" s="346">
        <f t="shared" si="119"/>
        <v>0</v>
      </c>
      <c r="K401" s="346">
        <f t="shared" si="116"/>
        <v>0</v>
      </c>
      <c r="L401" s="346">
        <f t="shared" si="120"/>
        <v>0</v>
      </c>
      <c r="M401" s="346">
        <f t="shared" si="117"/>
        <v>0</v>
      </c>
      <c r="N401" s="337">
        <f t="shared" si="121"/>
        <v>42.888888888888914</v>
      </c>
      <c r="O401" s="337">
        <f t="shared" si="118"/>
        <v>0</v>
      </c>
      <c r="P401" s="337">
        <f t="shared" si="122"/>
        <v>0</v>
      </c>
    </row>
    <row r="402" spans="1:16" ht="17.25" customHeight="1" outlineLevel="2">
      <c r="A402" s="520" t="s">
        <v>18</v>
      </c>
      <c r="B402" s="265" t="s">
        <v>1369</v>
      </c>
      <c r="C402" s="266" t="s">
        <v>1393</v>
      </c>
      <c r="D402" s="262" t="str">
        <f t="shared" si="123"/>
        <v>Com. Sta. Rosa de Las Rocas</v>
      </c>
      <c r="E402" s="262" t="s">
        <v>407</v>
      </c>
      <c r="F402" s="254">
        <f t="shared" si="124"/>
        <v>392.33333333333337</v>
      </c>
      <c r="G402" s="254">
        <v>429.5555555555556</v>
      </c>
      <c r="H402" s="291">
        <f t="shared" si="115"/>
        <v>37.222222222222229</v>
      </c>
      <c r="I402" s="352" t="s">
        <v>450</v>
      </c>
      <c r="J402" s="346">
        <f t="shared" si="119"/>
        <v>0</v>
      </c>
      <c r="K402" s="346">
        <f t="shared" si="116"/>
        <v>0</v>
      </c>
      <c r="L402" s="346">
        <f t="shared" si="120"/>
        <v>0</v>
      </c>
      <c r="M402" s="346">
        <f t="shared" si="117"/>
        <v>0</v>
      </c>
      <c r="N402" s="337">
        <f t="shared" si="121"/>
        <v>37.222222222222229</v>
      </c>
      <c r="O402" s="337">
        <f t="shared" si="118"/>
        <v>0</v>
      </c>
      <c r="P402" s="337">
        <f t="shared" si="122"/>
        <v>0</v>
      </c>
    </row>
    <row r="403" spans="1:16" ht="17.25" customHeight="1" outlineLevel="2">
      <c r="A403" s="520" t="s">
        <v>701</v>
      </c>
      <c r="B403" s="265" t="s">
        <v>1369</v>
      </c>
      <c r="C403" s="266" t="s">
        <v>1395</v>
      </c>
      <c r="D403" s="262" t="str">
        <f>+E402</f>
        <v>Cr. Rt. a Lagunillas</v>
      </c>
      <c r="E403" s="262" t="s">
        <v>446</v>
      </c>
      <c r="F403" s="254">
        <f>+G402</f>
        <v>429.5555555555556</v>
      </c>
      <c r="G403" s="254">
        <v>474.44444444444446</v>
      </c>
      <c r="H403" s="291">
        <f t="shared" si="115"/>
        <v>44.888888888888857</v>
      </c>
      <c r="I403" s="352" t="s">
        <v>450</v>
      </c>
      <c r="J403" s="346">
        <f t="shared" si="119"/>
        <v>44.888888888888857</v>
      </c>
      <c r="K403" s="346">
        <f t="shared" si="116"/>
        <v>0</v>
      </c>
      <c r="L403" s="346">
        <f t="shared" si="120"/>
        <v>0</v>
      </c>
      <c r="M403" s="346">
        <f t="shared" si="117"/>
        <v>0</v>
      </c>
      <c r="N403" s="337">
        <f t="shared" si="121"/>
        <v>0</v>
      </c>
      <c r="O403" s="337">
        <f t="shared" si="118"/>
        <v>0</v>
      </c>
      <c r="P403" s="337">
        <f t="shared" si="122"/>
        <v>0</v>
      </c>
    </row>
    <row r="404" spans="1:16" ht="17.25" customHeight="1" outlineLevel="2">
      <c r="A404" s="520" t="s">
        <v>701</v>
      </c>
      <c r="B404" s="265" t="s">
        <v>1369</v>
      </c>
      <c r="C404" s="266" t="s">
        <v>1433</v>
      </c>
      <c r="D404" s="262" t="str">
        <f t="shared" si="123"/>
        <v>Concepción (Tranca Rodaje)</v>
      </c>
      <c r="E404" s="262" t="s">
        <v>447</v>
      </c>
      <c r="F404" s="254">
        <f t="shared" si="124"/>
        <v>474.44444444444446</v>
      </c>
      <c r="G404" s="254">
        <v>506.33300000000003</v>
      </c>
      <c r="H404" s="291">
        <f t="shared" si="115"/>
        <v>31.88855555555557</v>
      </c>
      <c r="I404" s="352" t="s">
        <v>450</v>
      </c>
      <c r="J404" s="346">
        <f t="shared" si="119"/>
        <v>31.88855555555557</v>
      </c>
      <c r="K404" s="346">
        <f t="shared" si="116"/>
        <v>0</v>
      </c>
      <c r="L404" s="346">
        <f t="shared" si="120"/>
        <v>0</v>
      </c>
      <c r="M404" s="346">
        <f t="shared" si="117"/>
        <v>0</v>
      </c>
      <c r="N404" s="337">
        <f t="shared" si="121"/>
        <v>0</v>
      </c>
      <c r="O404" s="337">
        <f t="shared" si="118"/>
        <v>0</v>
      </c>
      <c r="P404" s="337">
        <f t="shared" si="122"/>
        <v>0</v>
      </c>
    </row>
    <row r="405" spans="1:16" ht="17.25" customHeight="1" outlineLevel="2">
      <c r="A405" s="520" t="s">
        <v>701</v>
      </c>
      <c r="B405" s="265" t="s">
        <v>1369</v>
      </c>
      <c r="C405" s="266" t="s">
        <v>1435</v>
      </c>
      <c r="D405" s="262" t="str">
        <f t="shared" si="123"/>
        <v>Qda. La Dolorida</v>
      </c>
      <c r="E405" s="262" t="s">
        <v>448</v>
      </c>
      <c r="F405" s="254">
        <f t="shared" si="124"/>
        <v>506.33300000000003</v>
      </c>
      <c r="G405" s="254">
        <v>535.27700000000004</v>
      </c>
      <c r="H405" s="291">
        <f t="shared" si="115"/>
        <v>28.944000000000017</v>
      </c>
      <c r="I405" s="352" t="s">
        <v>450</v>
      </c>
      <c r="J405" s="346">
        <f t="shared" si="119"/>
        <v>28.944000000000017</v>
      </c>
      <c r="K405" s="346">
        <f t="shared" si="116"/>
        <v>0</v>
      </c>
      <c r="L405" s="346">
        <f t="shared" si="120"/>
        <v>0</v>
      </c>
      <c r="M405" s="346">
        <f t="shared" si="117"/>
        <v>0</v>
      </c>
      <c r="N405" s="337">
        <f t="shared" si="121"/>
        <v>0</v>
      </c>
      <c r="O405" s="337">
        <f t="shared" si="118"/>
        <v>0</v>
      </c>
      <c r="P405" s="337">
        <f t="shared" si="122"/>
        <v>0</v>
      </c>
    </row>
    <row r="406" spans="1:16" ht="17.25" customHeight="1" outlineLevel="2">
      <c r="A406" s="520" t="s">
        <v>701</v>
      </c>
      <c r="B406" s="265" t="s">
        <v>1369</v>
      </c>
      <c r="C406" s="266" t="s">
        <v>1439</v>
      </c>
      <c r="D406" s="262" t="str">
        <f t="shared" si="123"/>
        <v>San Javier (Salida Retén antiguo)</v>
      </c>
      <c r="E406" s="262" t="s">
        <v>449</v>
      </c>
      <c r="F406" s="254">
        <f t="shared" si="124"/>
        <v>535.27700000000004</v>
      </c>
      <c r="G406" s="254">
        <v>561.66600000000005</v>
      </c>
      <c r="H406" s="291">
        <f t="shared" si="115"/>
        <v>26.38900000000001</v>
      </c>
      <c r="I406" s="352" t="s">
        <v>450</v>
      </c>
      <c r="J406" s="346">
        <f t="shared" si="119"/>
        <v>26.38900000000001</v>
      </c>
      <c r="K406" s="346">
        <f t="shared" si="116"/>
        <v>0</v>
      </c>
      <c r="L406" s="346">
        <f t="shared" si="120"/>
        <v>0</v>
      </c>
      <c r="M406" s="346">
        <f t="shared" si="117"/>
        <v>0</v>
      </c>
      <c r="N406" s="337">
        <f t="shared" si="121"/>
        <v>0</v>
      </c>
      <c r="O406" s="337">
        <f t="shared" si="118"/>
        <v>0</v>
      </c>
      <c r="P406" s="337">
        <f t="shared" si="122"/>
        <v>0</v>
      </c>
    </row>
    <row r="407" spans="1:16" ht="17.25" customHeight="1" outlineLevel="2">
      <c r="A407" s="520" t="s">
        <v>701</v>
      </c>
      <c r="B407" s="265" t="s">
        <v>1369</v>
      </c>
      <c r="C407" s="266" t="s">
        <v>1440</v>
      </c>
      <c r="D407" s="262" t="str">
        <f t="shared" si="123"/>
        <v>Pte. Quizer</v>
      </c>
      <c r="E407" s="262" t="s">
        <v>455</v>
      </c>
      <c r="F407" s="254">
        <f t="shared" si="124"/>
        <v>561.66600000000005</v>
      </c>
      <c r="G407" s="254">
        <v>576.94399999999996</v>
      </c>
      <c r="H407" s="291">
        <f t="shared" si="115"/>
        <v>15.277999999999906</v>
      </c>
      <c r="I407" s="352" t="s">
        <v>450</v>
      </c>
      <c r="J407" s="346">
        <f t="shared" si="119"/>
        <v>15.277999999999906</v>
      </c>
      <c r="K407" s="346">
        <f t="shared" si="116"/>
        <v>0</v>
      </c>
      <c r="L407" s="346">
        <f t="shared" si="120"/>
        <v>0</v>
      </c>
      <c r="M407" s="346">
        <f t="shared" si="117"/>
        <v>0</v>
      </c>
      <c r="N407" s="337">
        <f t="shared" si="121"/>
        <v>0</v>
      </c>
      <c r="O407" s="337">
        <f t="shared" si="118"/>
        <v>0</v>
      </c>
      <c r="P407" s="337">
        <f t="shared" si="122"/>
        <v>0</v>
      </c>
    </row>
    <row r="408" spans="1:16" ht="17.25" customHeight="1" outlineLevel="2">
      <c r="A408" s="520" t="s">
        <v>18</v>
      </c>
      <c r="B408" s="265" t="s">
        <v>1369</v>
      </c>
      <c r="C408" s="266" t="s">
        <v>1441</v>
      </c>
      <c r="D408" s="262" t="s">
        <v>1120</v>
      </c>
      <c r="E408" s="262" t="s">
        <v>1085</v>
      </c>
      <c r="F408" s="254">
        <v>631.16999999999996</v>
      </c>
      <c r="G408" s="254">
        <v>650.05999999999995</v>
      </c>
      <c r="H408" s="291">
        <f t="shared" si="115"/>
        <v>18.889999999999986</v>
      </c>
      <c r="I408" s="352" t="s">
        <v>450</v>
      </c>
      <c r="J408" s="346">
        <f t="shared" si="119"/>
        <v>0</v>
      </c>
      <c r="K408" s="346">
        <f t="shared" si="116"/>
        <v>0</v>
      </c>
      <c r="L408" s="346">
        <f t="shared" si="120"/>
        <v>0</v>
      </c>
      <c r="M408" s="346">
        <f t="shared" si="117"/>
        <v>0</v>
      </c>
      <c r="N408" s="337">
        <f t="shared" si="121"/>
        <v>18.889999999999986</v>
      </c>
      <c r="O408" s="337">
        <f t="shared" si="118"/>
        <v>0</v>
      </c>
      <c r="P408" s="337">
        <f t="shared" si="122"/>
        <v>0</v>
      </c>
    </row>
    <row r="409" spans="1:16" ht="17.25" customHeight="1" outlineLevel="2">
      <c r="A409" s="520" t="s">
        <v>18</v>
      </c>
      <c r="B409" s="265" t="s">
        <v>1369</v>
      </c>
      <c r="C409" s="266" t="s">
        <v>0</v>
      </c>
      <c r="D409" s="262" t="s">
        <v>1085</v>
      </c>
      <c r="E409" s="262" t="s">
        <v>1086</v>
      </c>
      <c r="F409" s="254">
        <f t="shared" si="124"/>
        <v>650.05999999999995</v>
      </c>
      <c r="G409" s="254">
        <v>661.83299999999997</v>
      </c>
      <c r="H409" s="291">
        <f t="shared" si="115"/>
        <v>11.773000000000025</v>
      </c>
      <c r="I409" s="352" t="s">
        <v>450</v>
      </c>
      <c r="J409" s="346">
        <f t="shared" si="119"/>
        <v>0</v>
      </c>
      <c r="K409" s="346">
        <f t="shared" si="116"/>
        <v>0</v>
      </c>
      <c r="L409" s="346">
        <f t="shared" si="120"/>
        <v>0</v>
      </c>
      <c r="M409" s="346">
        <f t="shared" si="117"/>
        <v>0</v>
      </c>
      <c r="N409" s="337">
        <f t="shared" si="121"/>
        <v>11.773000000000025</v>
      </c>
      <c r="O409" s="337">
        <f t="shared" si="118"/>
        <v>0</v>
      </c>
      <c r="P409" s="337">
        <f t="shared" si="122"/>
        <v>0</v>
      </c>
    </row>
    <row r="410" spans="1:16" ht="17.25" customHeight="1" outlineLevel="2">
      <c r="A410" s="520" t="s">
        <v>701</v>
      </c>
      <c r="B410" s="265" t="s">
        <v>1369</v>
      </c>
      <c r="C410" s="266" t="s">
        <v>1</v>
      </c>
      <c r="D410" s="262" t="s">
        <v>1086</v>
      </c>
      <c r="E410" s="262" t="s">
        <v>456</v>
      </c>
      <c r="F410" s="254">
        <f t="shared" si="124"/>
        <v>661.83299999999997</v>
      </c>
      <c r="G410" s="254">
        <v>683.83299999999997</v>
      </c>
      <c r="H410" s="291">
        <f t="shared" si="115"/>
        <v>22</v>
      </c>
      <c r="I410" s="352" t="s">
        <v>450</v>
      </c>
      <c r="J410" s="346">
        <f t="shared" si="119"/>
        <v>22</v>
      </c>
      <c r="K410" s="346">
        <f t="shared" si="116"/>
        <v>0</v>
      </c>
      <c r="L410" s="346">
        <f t="shared" si="120"/>
        <v>0</v>
      </c>
      <c r="M410" s="346">
        <f t="shared" si="117"/>
        <v>0</v>
      </c>
      <c r="N410" s="337">
        <f t="shared" si="121"/>
        <v>0</v>
      </c>
      <c r="O410" s="337">
        <f t="shared" si="118"/>
        <v>0</v>
      </c>
      <c r="P410" s="337">
        <f t="shared" si="122"/>
        <v>0</v>
      </c>
    </row>
    <row r="411" spans="1:16" ht="17.25" customHeight="1" outlineLevel="2">
      <c r="A411" s="520" t="s">
        <v>701</v>
      </c>
      <c r="B411" s="265" t="s">
        <v>1369</v>
      </c>
      <c r="C411" s="266" t="s">
        <v>2</v>
      </c>
      <c r="D411" s="262" t="s">
        <v>456</v>
      </c>
      <c r="E411" s="262" t="s">
        <v>443</v>
      </c>
      <c r="F411" s="254">
        <f t="shared" si="124"/>
        <v>683.83299999999997</v>
      </c>
      <c r="G411" s="254">
        <v>702.88900000000001</v>
      </c>
      <c r="H411" s="291">
        <f t="shared" si="115"/>
        <v>19.05600000000004</v>
      </c>
      <c r="I411" s="352" t="s">
        <v>450</v>
      </c>
      <c r="J411" s="346">
        <f t="shared" si="119"/>
        <v>19.05600000000004</v>
      </c>
      <c r="K411" s="346">
        <f t="shared" si="116"/>
        <v>0</v>
      </c>
      <c r="L411" s="346">
        <f t="shared" si="120"/>
        <v>0</v>
      </c>
      <c r="M411" s="346">
        <f t="shared" si="117"/>
        <v>0</v>
      </c>
      <c r="N411" s="337">
        <f t="shared" si="121"/>
        <v>0</v>
      </c>
      <c r="O411" s="337">
        <f t="shared" si="118"/>
        <v>0</v>
      </c>
      <c r="P411" s="337">
        <f t="shared" si="122"/>
        <v>0</v>
      </c>
    </row>
    <row r="412" spans="1:16" ht="17.25" customHeight="1" outlineLevel="2">
      <c r="A412" s="520" t="s">
        <v>701</v>
      </c>
      <c r="B412" s="265" t="s">
        <v>1369</v>
      </c>
      <c r="C412" s="266" t="s">
        <v>2</v>
      </c>
      <c r="D412" s="256" t="s">
        <v>457</v>
      </c>
      <c r="E412" s="256" t="s">
        <v>458</v>
      </c>
      <c r="F412" s="254">
        <f t="shared" si="124"/>
        <v>702.88900000000001</v>
      </c>
      <c r="G412" s="257">
        <v>727.54</v>
      </c>
      <c r="H412" s="328">
        <v>23.15</v>
      </c>
      <c r="I412" s="352" t="s">
        <v>450</v>
      </c>
      <c r="J412" s="346">
        <f t="shared" si="119"/>
        <v>23.15</v>
      </c>
      <c r="K412" s="346">
        <f t="shared" si="116"/>
        <v>0</v>
      </c>
      <c r="L412" s="346">
        <f t="shared" si="120"/>
        <v>0</v>
      </c>
      <c r="M412" s="346">
        <f t="shared" si="117"/>
        <v>0</v>
      </c>
      <c r="N412" s="337">
        <f t="shared" si="121"/>
        <v>0</v>
      </c>
      <c r="O412" s="337">
        <f t="shared" si="118"/>
        <v>0</v>
      </c>
      <c r="P412" s="337">
        <f t="shared" si="122"/>
        <v>0</v>
      </c>
    </row>
    <row r="413" spans="1:16" ht="17.25" customHeight="1" outlineLevel="2">
      <c r="A413" s="520" t="s">
        <v>701</v>
      </c>
      <c r="B413" s="265" t="s">
        <v>1369</v>
      </c>
      <c r="C413" s="266"/>
      <c r="D413" s="256" t="s">
        <v>458</v>
      </c>
      <c r="E413" s="256" t="s">
        <v>459</v>
      </c>
      <c r="F413" s="254">
        <f t="shared" si="124"/>
        <v>727.54</v>
      </c>
      <c r="G413" s="257">
        <v>745.42</v>
      </c>
      <c r="H413" s="328">
        <v>17.88</v>
      </c>
      <c r="I413" s="320" t="s">
        <v>450</v>
      </c>
      <c r="J413" s="346">
        <f t="shared" si="119"/>
        <v>17.88</v>
      </c>
      <c r="K413" s="346">
        <f t="shared" si="116"/>
        <v>0</v>
      </c>
      <c r="L413" s="346">
        <f t="shared" si="120"/>
        <v>0</v>
      </c>
      <c r="M413" s="346">
        <f t="shared" si="117"/>
        <v>0</v>
      </c>
      <c r="N413" s="337">
        <f t="shared" si="121"/>
        <v>0</v>
      </c>
      <c r="O413" s="337">
        <f t="shared" si="118"/>
        <v>0</v>
      </c>
      <c r="P413" s="337">
        <f t="shared" si="122"/>
        <v>0</v>
      </c>
    </row>
    <row r="414" spans="1:16" ht="17.25" customHeight="1" outlineLevel="2">
      <c r="A414" s="520" t="s">
        <v>18</v>
      </c>
      <c r="B414" s="265" t="s">
        <v>1369</v>
      </c>
      <c r="C414" s="266"/>
      <c r="D414" s="256" t="s">
        <v>459</v>
      </c>
      <c r="E414" s="256" t="s">
        <v>1073</v>
      </c>
      <c r="F414" s="254">
        <f t="shared" si="124"/>
        <v>745.42</v>
      </c>
      <c r="G414" s="257">
        <v>780.9</v>
      </c>
      <c r="H414" s="328">
        <v>42</v>
      </c>
      <c r="I414" s="320" t="s">
        <v>450</v>
      </c>
      <c r="J414" s="346">
        <f t="shared" si="119"/>
        <v>0</v>
      </c>
      <c r="K414" s="346">
        <f t="shared" si="116"/>
        <v>0</v>
      </c>
      <c r="L414" s="346">
        <f t="shared" si="120"/>
        <v>0</v>
      </c>
      <c r="M414" s="346">
        <f t="shared" si="117"/>
        <v>0</v>
      </c>
      <c r="N414" s="337">
        <f t="shared" si="121"/>
        <v>42</v>
      </c>
      <c r="O414" s="337">
        <f t="shared" si="118"/>
        <v>0</v>
      </c>
      <c r="P414" s="337">
        <f t="shared" si="122"/>
        <v>0</v>
      </c>
    </row>
    <row r="415" spans="1:16" ht="17.25" customHeight="1" outlineLevel="2">
      <c r="A415" s="520" t="s">
        <v>18</v>
      </c>
      <c r="B415" s="265" t="s">
        <v>1369</v>
      </c>
      <c r="C415" s="266"/>
      <c r="D415" s="256" t="s">
        <v>1073</v>
      </c>
      <c r="E415" s="256" t="s">
        <v>140</v>
      </c>
      <c r="F415" s="254">
        <f t="shared" si="124"/>
        <v>780.9</v>
      </c>
      <c r="G415" s="257">
        <v>825.13</v>
      </c>
      <c r="H415" s="328">
        <v>43</v>
      </c>
      <c r="I415" s="320" t="s">
        <v>450</v>
      </c>
      <c r="J415" s="346">
        <f t="shared" si="119"/>
        <v>0</v>
      </c>
      <c r="K415" s="346">
        <f t="shared" si="116"/>
        <v>0</v>
      </c>
      <c r="L415" s="346">
        <f t="shared" si="120"/>
        <v>0</v>
      </c>
      <c r="M415" s="346">
        <f t="shared" si="117"/>
        <v>0</v>
      </c>
      <c r="N415" s="337">
        <f t="shared" si="121"/>
        <v>43</v>
      </c>
      <c r="O415" s="337">
        <f t="shared" si="118"/>
        <v>0</v>
      </c>
      <c r="P415" s="337">
        <f t="shared" si="122"/>
        <v>0</v>
      </c>
    </row>
    <row r="416" spans="1:16" ht="17.25" customHeight="1" outlineLevel="1">
      <c r="A416" s="523"/>
      <c r="B416" s="292" t="s">
        <v>104</v>
      </c>
      <c r="C416" s="293"/>
      <c r="D416" s="263" t="str">
        <f>+D417</f>
        <v>Cr. Rt. 0001 (Tarija - Cr. Panamericano)</v>
      </c>
      <c r="E416" s="263" t="str">
        <f>+E430</f>
        <v>Cañada Oruro (Hito BR 94)</v>
      </c>
      <c r="F416" s="294"/>
      <c r="G416" s="299"/>
      <c r="H416" s="295">
        <f>SUBTOTAL(9,H417:H430)</f>
        <v>370.23500000000001</v>
      </c>
      <c r="I416" s="352"/>
      <c r="J416" s="346"/>
      <c r="K416" s="346">
        <f t="shared" si="116"/>
        <v>0</v>
      </c>
      <c r="L416" s="347"/>
      <c r="M416" s="347"/>
      <c r="N416" s="338"/>
      <c r="O416" s="337">
        <f t="shared" si="118"/>
        <v>0</v>
      </c>
      <c r="P416" s="338"/>
    </row>
    <row r="417" spans="1:16" ht="17.25" customHeight="1" outlineLevel="2">
      <c r="A417" s="520" t="s">
        <v>701</v>
      </c>
      <c r="B417" s="265" t="s">
        <v>460</v>
      </c>
      <c r="C417" s="266" t="s">
        <v>1367</v>
      </c>
      <c r="D417" s="262" t="s">
        <v>388</v>
      </c>
      <c r="E417" s="262" t="s">
        <v>461</v>
      </c>
      <c r="F417" s="254">
        <v>0</v>
      </c>
      <c r="G417" s="257">
        <v>12.941000000000001</v>
      </c>
      <c r="H417" s="291">
        <f>+G417-F417</f>
        <v>12.941000000000001</v>
      </c>
      <c r="I417" s="352" t="s">
        <v>385</v>
      </c>
      <c r="J417" s="346">
        <f>IF(A417="PF",H417,0)</f>
        <v>12.941000000000001</v>
      </c>
      <c r="K417" s="346">
        <f t="shared" si="116"/>
        <v>0</v>
      </c>
      <c r="L417" s="346">
        <f>IF(A417="HO",H417,0)</f>
        <v>0</v>
      </c>
      <c r="M417" s="346">
        <f t="shared" ref="M417:M430" si="125">IF(A417="URB",H417,0)</f>
        <v>0</v>
      </c>
      <c r="N417" s="337">
        <f>IF(A417="GR",H417,0)</f>
        <v>0</v>
      </c>
      <c r="O417" s="337">
        <f t="shared" si="118"/>
        <v>0</v>
      </c>
      <c r="P417" s="337">
        <f>IF(A417="TI",H417,0)</f>
        <v>0</v>
      </c>
    </row>
    <row r="418" spans="1:16" ht="17.25" customHeight="1" outlineLevel="2">
      <c r="A418" s="520" t="s">
        <v>701</v>
      </c>
      <c r="B418" s="265" t="s">
        <v>460</v>
      </c>
      <c r="C418" s="266" t="s">
        <v>217</v>
      </c>
      <c r="D418" s="262" t="str">
        <f>+E417</f>
        <v>Pte. Curuyo (Fin)</v>
      </c>
      <c r="E418" s="262" t="s">
        <v>462</v>
      </c>
      <c r="F418" s="254">
        <f>+G417</f>
        <v>12.941000000000001</v>
      </c>
      <c r="G418" s="257">
        <v>33.529000000000003</v>
      </c>
      <c r="H418" s="291">
        <f t="shared" ref="H418:H430" si="126">+G418-F418</f>
        <v>20.588000000000001</v>
      </c>
      <c r="I418" s="352" t="s">
        <v>385</v>
      </c>
      <c r="J418" s="346">
        <f t="shared" ref="J418:J430" si="127">IF(A418="PF",H418,0)</f>
        <v>20.588000000000001</v>
      </c>
      <c r="K418" s="346">
        <f t="shared" si="116"/>
        <v>0</v>
      </c>
      <c r="L418" s="346">
        <f t="shared" ref="L418:L430" si="128">IF(A418="HO",H418,0)</f>
        <v>0</v>
      </c>
      <c r="M418" s="346">
        <f t="shared" si="125"/>
        <v>0</v>
      </c>
      <c r="N418" s="337">
        <f t="shared" ref="N418:N430" si="129">IF(A418="GR",H418,0)</f>
        <v>0</v>
      </c>
      <c r="O418" s="337">
        <f t="shared" si="118"/>
        <v>0</v>
      </c>
      <c r="P418" s="337">
        <f t="shared" ref="P418:P430" si="130">IF(A418="TI",H418,0)</f>
        <v>0</v>
      </c>
    </row>
    <row r="419" spans="1:16" ht="17.25" customHeight="1" outlineLevel="2">
      <c r="A419" s="520" t="s">
        <v>18</v>
      </c>
      <c r="B419" s="265" t="s">
        <v>460</v>
      </c>
      <c r="C419" s="266" t="s">
        <v>1369</v>
      </c>
      <c r="D419" s="262" t="str">
        <f t="shared" ref="D419:D430" si="131">+E418</f>
        <v>Junacas (Puesto Sanitario)</v>
      </c>
      <c r="E419" s="262" t="s">
        <v>248</v>
      </c>
      <c r="F419" s="254">
        <f t="shared" ref="F419:F430" si="132">+G418</f>
        <v>33.529000000000003</v>
      </c>
      <c r="G419" s="257">
        <v>52.451000000000008</v>
      </c>
      <c r="H419" s="291">
        <f t="shared" si="126"/>
        <v>18.922000000000004</v>
      </c>
      <c r="I419" s="352" t="s">
        <v>385</v>
      </c>
      <c r="J419" s="346">
        <f t="shared" si="127"/>
        <v>0</v>
      </c>
      <c r="K419" s="346">
        <f t="shared" si="116"/>
        <v>0</v>
      </c>
      <c r="L419" s="346">
        <f t="shared" si="128"/>
        <v>0</v>
      </c>
      <c r="M419" s="346">
        <f t="shared" si="125"/>
        <v>0</v>
      </c>
      <c r="N419" s="337">
        <f t="shared" si="129"/>
        <v>18.922000000000004</v>
      </c>
      <c r="O419" s="337">
        <f t="shared" si="118"/>
        <v>0</v>
      </c>
      <c r="P419" s="337">
        <f t="shared" si="130"/>
        <v>0</v>
      </c>
    </row>
    <row r="420" spans="1:16" ht="17.25" customHeight="1" outlineLevel="2">
      <c r="A420" s="520" t="s">
        <v>18</v>
      </c>
      <c r="B420" s="265" t="s">
        <v>460</v>
      </c>
      <c r="C420" s="266" t="s">
        <v>1371</v>
      </c>
      <c r="D420" s="262" t="str">
        <f t="shared" si="131"/>
        <v>Canaletas (Cmpto. ABC)</v>
      </c>
      <c r="E420" s="262" t="s">
        <v>249</v>
      </c>
      <c r="F420" s="254">
        <f t="shared" si="132"/>
        <v>52.451000000000008</v>
      </c>
      <c r="G420" s="257">
        <v>70.489999999999995</v>
      </c>
      <c r="H420" s="291">
        <f t="shared" si="126"/>
        <v>18.038999999999987</v>
      </c>
      <c r="I420" s="352" t="s">
        <v>385</v>
      </c>
      <c r="J420" s="346">
        <f t="shared" si="127"/>
        <v>0</v>
      </c>
      <c r="K420" s="346">
        <f t="shared" si="116"/>
        <v>0</v>
      </c>
      <c r="L420" s="346">
        <f t="shared" si="128"/>
        <v>0</v>
      </c>
      <c r="M420" s="346">
        <f t="shared" si="125"/>
        <v>0</v>
      </c>
      <c r="N420" s="337">
        <f t="shared" si="129"/>
        <v>18.038999999999987</v>
      </c>
      <c r="O420" s="337">
        <f t="shared" si="118"/>
        <v>0</v>
      </c>
      <c r="P420" s="337">
        <f t="shared" si="130"/>
        <v>0</v>
      </c>
    </row>
    <row r="421" spans="1:16" ht="17.25" customHeight="1" outlineLevel="2">
      <c r="A421" s="520" t="s">
        <v>18</v>
      </c>
      <c r="B421" s="265" t="s">
        <v>460</v>
      </c>
      <c r="C421" s="266" t="s">
        <v>1373</v>
      </c>
      <c r="D421" s="262" t="str">
        <f t="shared" si="131"/>
        <v>Narvaez (Acc. A Cmpto. ABC)</v>
      </c>
      <c r="E421" s="262" t="s">
        <v>463</v>
      </c>
      <c r="F421" s="254">
        <f t="shared" si="132"/>
        <v>70.489999999999995</v>
      </c>
      <c r="G421" s="257">
        <v>97.401999999999987</v>
      </c>
      <c r="H421" s="291">
        <f t="shared" si="126"/>
        <v>26.911999999999992</v>
      </c>
      <c r="I421" s="352" t="s">
        <v>385</v>
      </c>
      <c r="J421" s="346">
        <f t="shared" si="127"/>
        <v>0</v>
      </c>
      <c r="K421" s="346">
        <f t="shared" si="116"/>
        <v>0</v>
      </c>
      <c r="L421" s="346">
        <f t="shared" si="128"/>
        <v>0</v>
      </c>
      <c r="M421" s="346">
        <f t="shared" si="125"/>
        <v>0</v>
      </c>
      <c r="N421" s="337">
        <f t="shared" si="129"/>
        <v>26.911999999999992</v>
      </c>
      <c r="O421" s="337">
        <f t="shared" si="118"/>
        <v>0</v>
      </c>
      <c r="P421" s="337">
        <f t="shared" si="130"/>
        <v>0</v>
      </c>
    </row>
    <row r="422" spans="1:16" ht="17.25" customHeight="1" outlineLevel="2">
      <c r="A422" s="520" t="s">
        <v>18</v>
      </c>
      <c r="B422" s="265" t="s">
        <v>460</v>
      </c>
      <c r="C422" s="266" t="s">
        <v>1374</v>
      </c>
      <c r="D422" s="262" t="str">
        <f t="shared" si="131"/>
        <v>Entre  Rios (Fin Pte.)</v>
      </c>
      <c r="E422" s="262" t="s">
        <v>464</v>
      </c>
      <c r="F422" s="254">
        <f t="shared" si="132"/>
        <v>97.401999999999987</v>
      </c>
      <c r="G422" s="257">
        <v>130.73500000000001</v>
      </c>
      <c r="H422" s="291">
        <f t="shared" si="126"/>
        <v>33.333000000000027</v>
      </c>
      <c r="I422" s="352" t="s">
        <v>385</v>
      </c>
      <c r="J422" s="346">
        <f t="shared" si="127"/>
        <v>0</v>
      </c>
      <c r="K422" s="346">
        <f t="shared" si="116"/>
        <v>0</v>
      </c>
      <c r="L422" s="346">
        <f t="shared" si="128"/>
        <v>0</v>
      </c>
      <c r="M422" s="346">
        <f t="shared" si="125"/>
        <v>0</v>
      </c>
      <c r="N422" s="337">
        <f t="shared" si="129"/>
        <v>33.333000000000027</v>
      </c>
      <c r="O422" s="337">
        <f t="shared" si="118"/>
        <v>0</v>
      </c>
      <c r="P422" s="337">
        <f t="shared" si="130"/>
        <v>0</v>
      </c>
    </row>
    <row r="423" spans="1:16" ht="17.25" customHeight="1" outlineLevel="2">
      <c r="A423" s="520" t="s">
        <v>18</v>
      </c>
      <c r="B423" s="265" t="s">
        <v>460</v>
      </c>
      <c r="C423" s="266" t="s">
        <v>1377</v>
      </c>
      <c r="D423" s="262" t="str">
        <f t="shared" si="131"/>
        <v>Tacuarandí (Acc. Escuela)</v>
      </c>
      <c r="E423" s="262" t="s">
        <v>465</v>
      </c>
      <c r="F423" s="254">
        <f t="shared" si="132"/>
        <v>130.73500000000001</v>
      </c>
      <c r="G423" s="257">
        <v>151.02900000000002</v>
      </c>
      <c r="H423" s="291">
        <f t="shared" si="126"/>
        <v>20.294000000000011</v>
      </c>
      <c r="I423" s="352" t="s">
        <v>385</v>
      </c>
      <c r="J423" s="346">
        <f t="shared" si="127"/>
        <v>0</v>
      </c>
      <c r="K423" s="346">
        <f t="shared" si="116"/>
        <v>0</v>
      </c>
      <c r="L423" s="346">
        <f t="shared" si="128"/>
        <v>0</v>
      </c>
      <c r="M423" s="346">
        <f t="shared" si="125"/>
        <v>0</v>
      </c>
      <c r="N423" s="337">
        <f t="shared" si="129"/>
        <v>20.294000000000011</v>
      </c>
      <c r="O423" s="337">
        <f t="shared" si="118"/>
        <v>0</v>
      </c>
      <c r="P423" s="337">
        <f t="shared" si="130"/>
        <v>0</v>
      </c>
    </row>
    <row r="424" spans="1:16" ht="17.25" customHeight="1" outlineLevel="2">
      <c r="A424" s="520" t="s">
        <v>18</v>
      </c>
      <c r="B424" s="265" t="s">
        <v>460</v>
      </c>
      <c r="C424" s="266" t="s">
        <v>1379</v>
      </c>
      <c r="D424" s="262" t="str">
        <f t="shared" si="131"/>
        <v xml:space="preserve">Alto de Zarzas </v>
      </c>
      <c r="E424" s="262" t="s">
        <v>826</v>
      </c>
      <c r="F424" s="254">
        <f t="shared" si="132"/>
        <v>151.02900000000002</v>
      </c>
      <c r="G424" s="257">
        <v>172.84299999999999</v>
      </c>
      <c r="H424" s="291">
        <f t="shared" si="126"/>
        <v>21.813999999999965</v>
      </c>
      <c r="I424" s="352" t="s">
        <v>385</v>
      </c>
      <c r="J424" s="346">
        <f t="shared" si="127"/>
        <v>0</v>
      </c>
      <c r="K424" s="346">
        <f t="shared" si="116"/>
        <v>0</v>
      </c>
      <c r="L424" s="346">
        <f t="shared" si="128"/>
        <v>0</v>
      </c>
      <c r="M424" s="346">
        <f t="shared" si="125"/>
        <v>0</v>
      </c>
      <c r="N424" s="337">
        <f t="shared" si="129"/>
        <v>21.813999999999965</v>
      </c>
      <c r="O424" s="337">
        <f t="shared" si="118"/>
        <v>0</v>
      </c>
      <c r="P424" s="337">
        <f t="shared" si="130"/>
        <v>0</v>
      </c>
    </row>
    <row r="425" spans="1:16" ht="17.25" customHeight="1" outlineLevel="2">
      <c r="A425" s="520" t="s">
        <v>18</v>
      </c>
      <c r="B425" s="265" t="s">
        <v>460</v>
      </c>
      <c r="C425" s="266" t="s">
        <v>1380</v>
      </c>
      <c r="D425" s="262" t="str">
        <f t="shared" si="131"/>
        <v>Palos Blancos (Cr.Rt. a Caraparí)</v>
      </c>
      <c r="E425" s="262" t="s">
        <v>466</v>
      </c>
      <c r="F425" s="254">
        <f t="shared" si="132"/>
        <v>172.84299999999999</v>
      </c>
      <c r="G425" s="257">
        <v>205.88200000000001</v>
      </c>
      <c r="H425" s="291">
        <f t="shared" si="126"/>
        <v>33.039000000000016</v>
      </c>
      <c r="I425" s="352" t="s">
        <v>385</v>
      </c>
      <c r="J425" s="346">
        <f t="shared" si="127"/>
        <v>0</v>
      </c>
      <c r="K425" s="346">
        <f t="shared" si="116"/>
        <v>0</v>
      </c>
      <c r="L425" s="346">
        <f t="shared" si="128"/>
        <v>0</v>
      </c>
      <c r="M425" s="346">
        <f t="shared" si="125"/>
        <v>0</v>
      </c>
      <c r="N425" s="337">
        <f t="shared" si="129"/>
        <v>33.039000000000016</v>
      </c>
      <c r="O425" s="337">
        <f t="shared" si="118"/>
        <v>0</v>
      </c>
      <c r="P425" s="337">
        <f t="shared" si="130"/>
        <v>0</v>
      </c>
    </row>
    <row r="426" spans="1:16" ht="17.25" customHeight="1" outlineLevel="2">
      <c r="A426" s="520" t="s">
        <v>18</v>
      </c>
      <c r="B426" s="265" t="s">
        <v>460</v>
      </c>
      <c r="C426" s="266" t="s">
        <v>1383</v>
      </c>
      <c r="D426" s="262" t="str">
        <f t="shared" si="131"/>
        <v>Rìo Isiri (Salida)</v>
      </c>
      <c r="E426" s="262" t="s">
        <v>1064</v>
      </c>
      <c r="F426" s="254">
        <f t="shared" si="132"/>
        <v>205.88200000000001</v>
      </c>
      <c r="G426" s="257">
        <v>243.23500000000001</v>
      </c>
      <c r="H426" s="291">
        <f t="shared" si="126"/>
        <v>37.353000000000009</v>
      </c>
      <c r="I426" s="352" t="s">
        <v>385</v>
      </c>
      <c r="J426" s="346">
        <f t="shared" si="127"/>
        <v>0</v>
      </c>
      <c r="K426" s="346">
        <f t="shared" si="116"/>
        <v>0</v>
      </c>
      <c r="L426" s="346">
        <f t="shared" si="128"/>
        <v>0</v>
      </c>
      <c r="M426" s="346">
        <f t="shared" si="125"/>
        <v>0</v>
      </c>
      <c r="N426" s="337">
        <f t="shared" si="129"/>
        <v>37.353000000000009</v>
      </c>
      <c r="O426" s="337">
        <f t="shared" si="118"/>
        <v>0</v>
      </c>
      <c r="P426" s="337">
        <f t="shared" si="130"/>
        <v>0</v>
      </c>
    </row>
    <row r="427" spans="1:16" ht="17.25" customHeight="1" outlineLevel="2">
      <c r="A427" s="520" t="s">
        <v>18</v>
      </c>
      <c r="B427" s="255" t="s">
        <v>460</v>
      </c>
      <c r="C427" s="255" t="s">
        <v>1385</v>
      </c>
      <c r="D427" s="262" t="str">
        <f t="shared" si="131"/>
        <v>Villamontes</v>
      </c>
      <c r="E427" s="256" t="s">
        <v>467</v>
      </c>
      <c r="F427" s="254">
        <f t="shared" si="132"/>
        <v>243.23500000000001</v>
      </c>
      <c r="G427" s="257">
        <v>262.23500000000001</v>
      </c>
      <c r="H427" s="291">
        <f t="shared" si="126"/>
        <v>19</v>
      </c>
      <c r="I427" s="352" t="s">
        <v>385</v>
      </c>
      <c r="J427" s="346">
        <f t="shared" si="127"/>
        <v>0</v>
      </c>
      <c r="K427" s="346">
        <f t="shared" si="116"/>
        <v>0</v>
      </c>
      <c r="L427" s="346">
        <f t="shared" si="128"/>
        <v>0</v>
      </c>
      <c r="M427" s="346">
        <f t="shared" si="125"/>
        <v>0</v>
      </c>
      <c r="N427" s="337">
        <f t="shared" si="129"/>
        <v>19</v>
      </c>
      <c r="O427" s="337">
        <f t="shared" si="118"/>
        <v>0</v>
      </c>
      <c r="P427" s="337">
        <f t="shared" si="130"/>
        <v>0</v>
      </c>
    </row>
    <row r="428" spans="1:16" ht="17.25" customHeight="1" outlineLevel="2">
      <c r="A428" s="520" t="s">
        <v>18</v>
      </c>
      <c r="B428" s="255" t="s">
        <v>460</v>
      </c>
      <c r="C428" s="255" t="s">
        <v>1387</v>
      </c>
      <c r="D428" s="262" t="str">
        <f t="shared" si="131"/>
        <v>La Vertiente (YPFB)</v>
      </c>
      <c r="E428" s="256" t="s">
        <v>468</v>
      </c>
      <c r="F428" s="254">
        <f t="shared" si="132"/>
        <v>262.23500000000001</v>
      </c>
      <c r="G428" s="257">
        <v>293.35200000000003</v>
      </c>
      <c r="H428" s="291">
        <f t="shared" si="126"/>
        <v>31.117000000000019</v>
      </c>
      <c r="I428" s="352" t="s">
        <v>385</v>
      </c>
      <c r="J428" s="346">
        <f t="shared" si="127"/>
        <v>0</v>
      </c>
      <c r="K428" s="346">
        <f t="shared" si="116"/>
        <v>0</v>
      </c>
      <c r="L428" s="346">
        <f t="shared" si="128"/>
        <v>0</v>
      </c>
      <c r="M428" s="346">
        <f t="shared" si="125"/>
        <v>0</v>
      </c>
      <c r="N428" s="337">
        <f t="shared" si="129"/>
        <v>31.117000000000019</v>
      </c>
      <c r="O428" s="337">
        <f t="shared" si="118"/>
        <v>0</v>
      </c>
      <c r="P428" s="337">
        <f t="shared" si="130"/>
        <v>0</v>
      </c>
    </row>
    <row r="429" spans="1:16" ht="17.25" customHeight="1" outlineLevel="2">
      <c r="A429" s="520" t="s">
        <v>18</v>
      </c>
      <c r="B429" s="255" t="s">
        <v>460</v>
      </c>
      <c r="C429" s="255" t="s">
        <v>1389</v>
      </c>
      <c r="D429" s="262" t="str">
        <f t="shared" si="131"/>
        <v>Palo Marcado</v>
      </c>
      <c r="E429" s="256" t="s">
        <v>469</v>
      </c>
      <c r="F429" s="254">
        <f t="shared" si="132"/>
        <v>293.35200000000003</v>
      </c>
      <c r="G429" s="257">
        <v>311.88100000000003</v>
      </c>
      <c r="H429" s="291">
        <f t="shared" si="126"/>
        <v>18.528999999999996</v>
      </c>
      <c r="I429" s="352" t="s">
        <v>385</v>
      </c>
      <c r="J429" s="346">
        <f t="shared" si="127"/>
        <v>0</v>
      </c>
      <c r="K429" s="346">
        <f t="shared" si="116"/>
        <v>0</v>
      </c>
      <c r="L429" s="346">
        <f t="shared" si="128"/>
        <v>0</v>
      </c>
      <c r="M429" s="346">
        <f t="shared" si="125"/>
        <v>0</v>
      </c>
      <c r="N429" s="337">
        <f t="shared" si="129"/>
        <v>18.528999999999996</v>
      </c>
      <c r="O429" s="337">
        <f t="shared" si="118"/>
        <v>0</v>
      </c>
      <c r="P429" s="337">
        <f t="shared" si="130"/>
        <v>0</v>
      </c>
    </row>
    <row r="430" spans="1:16" ht="17.25" customHeight="1" outlineLevel="2">
      <c r="A430" s="520" t="s">
        <v>18</v>
      </c>
      <c r="B430" s="255" t="s">
        <v>460</v>
      </c>
      <c r="C430" s="255" t="s">
        <v>1391</v>
      </c>
      <c r="D430" s="262" t="str">
        <f t="shared" si="131"/>
        <v>Ivibobo</v>
      </c>
      <c r="E430" s="256" t="s">
        <v>250</v>
      </c>
      <c r="F430" s="254">
        <f t="shared" si="132"/>
        <v>311.88100000000003</v>
      </c>
      <c r="G430" s="257">
        <v>370.23500000000001</v>
      </c>
      <c r="H430" s="291">
        <f t="shared" si="126"/>
        <v>58.353999999999985</v>
      </c>
      <c r="I430" s="352" t="s">
        <v>385</v>
      </c>
      <c r="J430" s="346">
        <f t="shared" si="127"/>
        <v>0</v>
      </c>
      <c r="K430" s="346">
        <f t="shared" si="116"/>
        <v>0</v>
      </c>
      <c r="L430" s="346">
        <f t="shared" si="128"/>
        <v>0</v>
      </c>
      <c r="M430" s="346">
        <f t="shared" si="125"/>
        <v>0</v>
      </c>
      <c r="N430" s="337">
        <f t="shared" si="129"/>
        <v>58.353999999999985</v>
      </c>
      <c r="O430" s="337">
        <f t="shared" si="118"/>
        <v>0</v>
      </c>
      <c r="P430" s="337">
        <f t="shared" si="130"/>
        <v>0</v>
      </c>
    </row>
    <row r="431" spans="1:16" ht="17.25" customHeight="1" outlineLevel="1">
      <c r="A431" s="523"/>
      <c r="B431" s="292" t="s">
        <v>105</v>
      </c>
      <c r="C431" s="293"/>
      <c r="D431" s="263" t="str">
        <f>+D432</f>
        <v>Pisiga (Lim. Frontera Chile)</v>
      </c>
      <c r="E431" s="263" t="str">
        <f>+E446</f>
        <v>Cr. Rt. F0004 (Caihuasi)</v>
      </c>
      <c r="F431" s="294"/>
      <c r="G431" s="294"/>
      <c r="H431" s="295">
        <f>SUBTOTAL(9,H432:H446)</f>
        <v>279.14999999999998</v>
      </c>
      <c r="I431" s="353"/>
      <c r="J431" s="348"/>
      <c r="K431" s="346">
        <f t="shared" si="116"/>
        <v>0</v>
      </c>
      <c r="L431" s="349"/>
      <c r="M431" s="347"/>
      <c r="N431" s="338"/>
      <c r="O431" s="337">
        <f t="shared" si="118"/>
        <v>0</v>
      </c>
      <c r="P431" s="338"/>
    </row>
    <row r="432" spans="1:16" ht="17.25" customHeight="1" outlineLevel="2">
      <c r="A432" s="520" t="s">
        <v>18</v>
      </c>
      <c r="B432" s="265" t="s">
        <v>470</v>
      </c>
      <c r="C432" s="266" t="s">
        <v>1367</v>
      </c>
      <c r="D432" s="262" t="s">
        <v>855</v>
      </c>
      <c r="E432" s="262" t="s">
        <v>487</v>
      </c>
      <c r="F432" s="254">
        <v>0</v>
      </c>
      <c r="G432" s="254">
        <v>10.97</v>
      </c>
      <c r="H432" s="291">
        <f>+G432-F432</f>
        <v>10.97</v>
      </c>
      <c r="I432" s="352" t="s">
        <v>454</v>
      </c>
      <c r="J432" s="346">
        <f>IF(A432="PF",H432,0)</f>
        <v>0</v>
      </c>
      <c r="K432" s="346">
        <f t="shared" si="116"/>
        <v>0</v>
      </c>
      <c r="L432" s="346">
        <f>IF(A432="HO",H432,0)</f>
        <v>0</v>
      </c>
      <c r="M432" s="346">
        <f t="shared" ref="M432:M446" si="133">IF(A432="URB",H432,0)</f>
        <v>0</v>
      </c>
      <c r="N432" s="337">
        <f>IF(A432="GR",H432,0)</f>
        <v>10.97</v>
      </c>
      <c r="O432" s="337">
        <f t="shared" si="118"/>
        <v>0</v>
      </c>
      <c r="P432" s="337">
        <f>IF(A432="TI",H432,0)</f>
        <v>0</v>
      </c>
    </row>
    <row r="433" spans="1:16" ht="17.25" customHeight="1" outlineLevel="2">
      <c r="A433" s="520" t="s">
        <v>18</v>
      </c>
      <c r="B433" s="265" t="s">
        <v>470</v>
      </c>
      <c r="C433" s="266" t="s">
        <v>217</v>
      </c>
      <c r="D433" s="262" t="str">
        <f t="shared" ref="D433:D442" si="134">+E432</f>
        <v>Cr. Rt. a  Pagador</v>
      </c>
      <c r="E433" s="262" t="s">
        <v>488</v>
      </c>
      <c r="F433" s="254">
        <f>+G432</f>
        <v>10.97</v>
      </c>
      <c r="G433" s="254">
        <v>24.17</v>
      </c>
      <c r="H433" s="291">
        <f t="shared" ref="H433:H446" si="135">+G433-F433</f>
        <v>13.200000000000001</v>
      </c>
      <c r="I433" s="352" t="s">
        <v>454</v>
      </c>
      <c r="J433" s="346">
        <f t="shared" ref="J433:J446" si="136">IF(A433="PF",H433,0)</f>
        <v>0</v>
      </c>
      <c r="K433" s="346">
        <f t="shared" si="116"/>
        <v>0</v>
      </c>
      <c r="L433" s="346">
        <f t="shared" ref="L433:L446" si="137">IF(A433="HO",H433,0)</f>
        <v>0</v>
      </c>
      <c r="M433" s="346">
        <f t="shared" si="133"/>
        <v>0</v>
      </c>
      <c r="N433" s="337">
        <f t="shared" ref="N433:N446" si="138">IF(A433="GR",H433,0)</f>
        <v>13.200000000000001</v>
      </c>
      <c r="O433" s="337">
        <f t="shared" si="118"/>
        <v>0</v>
      </c>
      <c r="P433" s="337">
        <f t="shared" ref="P433:P446" si="139">IF(A433="TI",H433,0)</f>
        <v>0</v>
      </c>
    </row>
    <row r="434" spans="1:16" ht="17.25" customHeight="1" outlineLevel="2">
      <c r="A434" s="520" t="s">
        <v>18</v>
      </c>
      <c r="B434" s="265" t="s">
        <v>470</v>
      </c>
      <c r="C434" s="266" t="s">
        <v>1369</v>
      </c>
      <c r="D434" s="262" t="str">
        <f t="shared" si="134"/>
        <v>Cumbre Abra Tata Sabaya (mojón)</v>
      </c>
      <c r="E434" s="262" t="s">
        <v>489</v>
      </c>
      <c r="F434" s="254">
        <f t="shared" ref="F434:F446" si="140">+G433</f>
        <v>24.17</v>
      </c>
      <c r="G434" s="254">
        <v>42.65</v>
      </c>
      <c r="H434" s="291">
        <f t="shared" si="135"/>
        <v>18.479999999999997</v>
      </c>
      <c r="I434" s="352" t="s">
        <v>454</v>
      </c>
      <c r="J434" s="346">
        <f t="shared" si="136"/>
        <v>0</v>
      </c>
      <c r="K434" s="346">
        <f t="shared" si="116"/>
        <v>0</v>
      </c>
      <c r="L434" s="346">
        <f t="shared" si="137"/>
        <v>0</v>
      </c>
      <c r="M434" s="346">
        <f t="shared" si="133"/>
        <v>0</v>
      </c>
      <c r="N434" s="337">
        <f t="shared" si="138"/>
        <v>18.479999999999997</v>
      </c>
      <c r="O434" s="337">
        <f t="shared" si="118"/>
        <v>0</v>
      </c>
      <c r="P434" s="337">
        <f t="shared" si="139"/>
        <v>0</v>
      </c>
    </row>
    <row r="435" spans="1:16" ht="17.25" customHeight="1" outlineLevel="2">
      <c r="A435" s="520" t="s">
        <v>18</v>
      </c>
      <c r="B435" s="265" t="s">
        <v>470</v>
      </c>
      <c r="C435" s="266" t="s">
        <v>1371</v>
      </c>
      <c r="D435" s="262" t="str">
        <f>+E434</f>
        <v>Sabaya (alineac. Torre iglesia)</v>
      </c>
      <c r="E435" s="262" t="s">
        <v>490</v>
      </c>
      <c r="F435" s="254">
        <f t="shared" si="140"/>
        <v>42.65</v>
      </c>
      <c r="G435" s="254">
        <v>70.75</v>
      </c>
      <c r="H435" s="291">
        <f t="shared" si="135"/>
        <v>28.1</v>
      </c>
      <c r="I435" s="352" t="s">
        <v>454</v>
      </c>
      <c r="J435" s="346">
        <f t="shared" si="136"/>
        <v>0</v>
      </c>
      <c r="K435" s="346">
        <f t="shared" si="116"/>
        <v>0</v>
      </c>
      <c r="L435" s="346">
        <f t="shared" si="137"/>
        <v>0</v>
      </c>
      <c r="M435" s="346">
        <f t="shared" si="133"/>
        <v>0</v>
      </c>
      <c r="N435" s="337">
        <f t="shared" si="138"/>
        <v>28.1</v>
      </c>
      <c r="O435" s="337">
        <f t="shared" si="118"/>
        <v>0</v>
      </c>
      <c r="P435" s="337">
        <f t="shared" si="139"/>
        <v>0</v>
      </c>
    </row>
    <row r="436" spans="1:16" ht="17.25" customHeight="1" outlineLevel="2">
      <c r="A436" s="520" t="s">
        <v>701</v>
      </c>
      <c r="B436" s="265" t="s">
        <v>470</v>
      </c>
      <c r="C436" s="266" t="s">
        <v>1373</v>
      </c>
      <c r="D436" s="262" t="str">
        <f>+E435</f>
        <v>Huachacalla (Intersec.Av.Oruro)</v>
      </c>
      <c r="E436" s="262" t="s">
        <v>491</v>
      </c>
      <c r="F436" s="254">
        <f>+G435</f>
        <v>70.75</v>
      </c>
      <c r="G436" s="254">
        <v>96.93</v>
      </c>
      <c r="H436" s="291">
        <f t="shared" si="135"/>
        <v>26.180000000000007</v>
      </c>
      <c r="I436" s="352" t="s">
        <v>454</v>
      </c>
      <c r="J436" s="346">
        <f t="shared" si="136"/>
        <v>26.180000000000007</v>
      </c>
      <c r="K436" s="346">
        <f t="shared" si="116"/>
        <v>0</v>
      </c>
      <c r="L436" s="346">
        <f t="shared" si="137"/>
        <v>0</v>
      </c>
      <c r="M436" s="346">
        <f t="shared" si="133"/>
        <v>0</v>
      </c>
      <c r="N436" s="337">
        <f t="shared" si="138"/>
        <v>0</v>
      </c>
      <c r="O436" s="337">
        <f t="shared" si="118"/>
        <v>0</v>
      </c>
      <c r="P436" s="337">
        <f t="shared" si="139"/>
        <v>0</v>
      </c>
    </row>
    <row r="437" spans="1:16" ht="17.25" customHeight="1" outlineLevel="2">
      <c r="A437" s="520" t="s">
        <v>701</v>
      </c>
      <c r="B437" s="265" t="s">
        <v>470</v>
      </c>
      <c r="C437" s="266" t="s">
        <v>1374</v>
      </c>
      <c r="D437" s="262" t="str">
        <f t="shared" si="134"/>
        <v xml:space="preserve">Lim.Provincias Litoral - Carangas </v>
      </c>
      <c r="E437" s="262" t="s">
        <v>492</v>
      </c>
      <c r="F437" s="254">
        <f t="shared" si="140"/>
        <v>96.93</v>
      </c>
      <c r="G437" s="254">
        <v>118.02</v>
      </c>
      <c r="H437" s="291">
        <f t="shared" si="135"/>
        <v>21.089999999999989</v>
      </c>
      <c r="I437" s="352" t="s">
        <v>454</v>
      </c>
      <c r="J437" s="346">
        <f t="shared" si="136"/>
        <v>21.089999999999989</v>
      </c>
      <c r="K437" s="346">
        <f t="shared" si="116"/>
        <v>0</v>
      </c>
      <c r="L437" s="346">
        <f t="shared" si="137"/>
        <v>0</v>
      </c>
      <c r="M437" s="346">
        <f t="shared" si="133"/>
        <v>0</v>
      </c>
      <c r="N437" s="337">
        <f t="shared" si="138"/>
        <v>0</v>
      </c>
      <c r="O437" s="337">
        <f t="shared" si="118"/>
        <v>0</v>
      </c>
      <c r="P437" s="337">
        <f t="shared" si="139"/>
        <v>0</v>
      </c>
    </row>
    <row r="438" spans="1:16" ht="17.25" customHeight="1" outlineLevel="2">
      <c r="A438" s="520" t="s">
        <v>701</v>
      </c>
      <c r="B438" s="265" t="s">
        <v>470</v>
      </c>
      <c r="C438" s="266" t="s">
        <v>1377</v>
      </c>
      <c r="D438" s="262" t="str">
        <f t="shared" si="134"/>
        <v>Cr. Rt. a Opoqueri (mojón cumbre)</v>
      </c>
      <c r="E438" s="262" t="s">
        <v>502</v>
      </c>
      <c r="F438" s="254">
        <f t="shared" si="140"/>
        <v>118.02</v>
      </c>
      <c r="G438" s="254">
        <v>142.88999999999999</v>
      </c>
      <c r="H438" s="291">
        <f t="shared" si="135"/>
        <v>24.86999999999999</v>
      </c>
      <c r="I438" s="352" t="s">
        <v>454</v>
      </c>
      <c r="J438" s="346">
        <f t="shared" si="136"/>
        <v>24.86999999999999</v>
      </c>
      <c r="K438" s="346">
        <f t="shared" si="116"/>
        <v>0</v>
      </c>
      <c r="L438" s="346">
        <f t="shared" si="137"/>
        <v>0</v>
      </c>
      <c r="M438" s="346">
        <f t="shared" si="133"/>
        <v>0</v>
      </c>
      <c r="N438" s="337">
        <f t="shared" si="138"/>
        <v>0</v>
      </c>
      <c r="O438" s="337">
        <f t="shared" si="118"/>
        <v>0</v>
      </c>
      <c r="P438" s="337">
        <f t="shared" si="139"/>
        <v>0</v>
      </c>
    </row>
    <row r="439" spans="1:16" ht="17.25" customHeight="1" outlineLevel="2">
      <c r="A439" s="520" t="s">
        <v>18</v>
      </c>
      <c r="B439" s="265" t="s">
        <v>470</v>
      </c>
      <c r="C439" s="266" t="s">
        <v>1379</v>
      </c>
      <c r="D439" s="262" t="str">
        <f>+E438</f>
        <v>Cr. Rt. a Turco (Ancaravi)</v>
      </c>
      <c r="E439" s="262" t="s">
        <v>503</v>
      </c>
      <c r="F439" s="254">
        <f>+G438</f>
        <v>142.88999999999999</v>
      </c>
      <c r="G439" s="254">
        <v>158.57</v>
      </c>
      <c r="H439" s="291">
        <f t="shared" si="135"/>
        <v>15.680000000000007</v>
      </c>
      <c r="I439" s="352" t="s">
        <v>454</v>
      </c>
      <c r="J439" s="346">
        <f t="shared" si="136"/>
        <v>0</v>
      </c>
      <c r="K439" s="346">
        <f t="shared" si="116"/>
        <v>0</v>
      </c>
      <c r="L439" s="346">
        <f t="shared" si="137"/>
        <v>0</v>
      </c>
      <c r="M439" s="346">
        <f t="shared" si="133"/>
        <v>0</v>
      </c>
      <c r="N439" s="337">
        <f t="shared" si="138"/>
        <v>15.680000000000007</v>
      </c>
      <c r="O439" s="337">
        <f t="shared" si="118"/>
        <v>0</v>
      </c>
      <c r="P439" s="337">
        <f t="shared" si="139"/>
        <v>0</v>
      </c>
    </row>
    <row r="440" spans="1:16" ht="17.25" customHeight="1" outlineLevel="2">
      <c r="A440" s="520" t="s">
        <v>18</v>
      </c>
      <c r="B440" s="265" t="s">
        <v>470</v>
      </c>
      <c r="C440" s="266" t="s">
        <v>1380</v>
      </c>
      <c r="D440" s="262" t="str">
        <f t="shared" si="134"/>
        <v>Cr. Rt.  a  Janckokala</v>
      </c>
      <c r="E440" s="262" t="s">
        <v>504</v>
      </c>
      <c r="F440" s="254">
        <f t="shared" si="140"/>
        <v>158.57</v>
      </c>
      <c r="G440" s="254">
        <v>194.74</v>
      </c>
      <c r="H440" s="291">
        <f t="shared" si="135"/>
        <v>36.170000000000016</v>
      </c>
      <c r="I440" s="352" t="s">
        <v>454</v>
      </c>
      <c r="J440" s="346">
        <f t="shared" si="136"/>
        <v>0</v>
      </c>
      <c r="K440" s="346">
        <f t="shared" si="116"/>
        <v>0</v>
      </c>
      <c r="L440" s="346">
        <f t="shared" si="137"/>
        <v>0</v>
      </c>
      <c r="M440" s="346">
        <f t="shared" si="133"/>
        <v>0</v>
      </c>
      <c r="N440" s="337">
        <f t="shared" si="138"/>
        <v>36.170000000000016</v>
      </c>
      <c r="O440" s="337">
        <f t="shared" si="118"/>
        <v>0</v>
      </c>
      <c r="P440" s="337">
        <f t="shared" si="139"/>
        <v>0</v>
      </c>
    </row>
    <row r="441" spans="1:16" ht="17.25" customHeight="1" outlineLevel="2">
      <c r="A441" s="520" t="s">
        <v>701</v>
      </c>
      <c r="B441" s="265" t="s">
        <v>470</v>
      </c>
      <c r="C441" s="266" t="s">
        <v>1383</v>
      </c>
      <c r="D441" s="262" t="str">
        <f>+E440</f>
        <v>Toledo  (Acceso  Campto. S.D.C.)</v>
      </c>
      <c r="E441" s="262" t="s">
        <v>505</v>
      </c>
      <c r="F441" s="254">
        <f>+G440</f>
        <v>194.74</v>
      </c>
      <c r="G441" s="254">
        <v>227.31</v>
      </c>
      <c r="H441" s="291">
        <f t="shared" si="135"/>
        <v>32.569999999999993</v>
      </c>
      <c r="I441" s="352" t="s">
        <v>454</v>
      </c>
      <c r="J441" s="346">
        <f t="shared" si="136"/>
        <v>32.569999999999993</v>
      </c>
      <c r="K441" s="346">
        <f t="shared" si="116"/>
        <v>0</v>
      </c>
      <c r="L441" s="346">
        <f t="shared" si="137"/>
        <v>0</v>
      </c>
      <c r="M441" s="346">
        <f t="shared" si="133"/>
        <v>0</v>
      </c>
      <c r="N441" s="337">
        <f t="shared" si="138"/>
        <v>0</v>
      </c>
      <c r="O441" s="337">
        <f t="shared" si="118"/>
        <v>0</v>
      </c>
      <c r="P441" s="337">
        <f t="shared" si="139"/>
        <v>0</v>
      </c>
    </row>
    <row r="442" spans="1:16" ht="17.25" customHeight="1" outlineLevel="2">
      <c r="A442" s="520" t="s">
        <v>701</v>
      </c>
      <c r="B442" s="265" t="s">
        <v>470</v>
      </c>
      <c r="C442" s="266" t="s">
        <v>1385</v>
      </c>
      <c r="D442" s="262" t="str">
        <f t="shared" si="134"/>
        <v>Pte. Español (Salida)</v>
      </c>
      <c r="E442" s="262" t="s">
        <v>1121</v>
      </c>
      <c r="F442" s="254">
        <f t="shared" si="140"/>
        <v>227.31</v>
      </c>
      <c r="G442" s="254">
        <v>231.51</v>
      </c>
      <c r="H442" s="291">
        <f t="shared" si="135"/>
        <v>4.1999999999999886</v>
      </c>
      <c r="I442" s="352" t="s">
        <v>454</v>
      </c>
      <c r="J442" s="346">
        <f t="shared" si="136"/>
        <v>4.1999999999999886</v>
      </c>
      <c r="K442" s="346">
        <f t="shared" si="116"/>
        <v>0</v>
      </c>
      <c r="L442" s="346">
        <f t="shared" si="137"/>
        <v>0</v>
      </c>
      <c r="M442" s="346">
        <f t="shared" si="133"/>
        <v>0</v>
      </c>
      <c r="N442" s="337">
        <f t="shared" si="138"/>
        <v>0</v>
      </c>
      <c r="O442" s="337">
        <f t="shared" si="118"/>
        <v>0</v>
      </c>
      <c r="P442" s="337">
        <f t="shared" si="139"/>
        <v>0</v>
      </c>
    </row>
    <row r="443" spans="1:16" ht="17.25" customHeight="1" outlineLevel="2">
      <c r="A443" s="520" t="s">
        <v>1397</v>
      </c>
      <c r="B443" s="265" t="s">
        <v>470</v>
      </c>
      <c r="C443" s="266" t="s">
        <v>507</v>
      </c>
      <c r="D443" s="262" t="s">
        <v>506</v>
      </c>
      <c r="E443" s="262" t="s">
        <v>508</v>
      </c>
      <c r="F443" s="254">
        <f>+G442</f>
        <v>231.51</v>
      </c>
      <c r="G443" s="254">
        <v>241.83</v>
      </c>
      <c r="H443" s="291">
        <v>10.31</v>
      </c>
      <c r="I443" s="352" t="s">
        <v>454</v>
      </c>
      <c r="J443" s="346">
        <f t="shared" si="136"/>
        <v>0</v>
      </c>
      <c r="K443" s="346">
        <f t="shared" si="116"/>
        <v>0</v>
      </c>
      <c r="L443" s="346">
        <f t="shared" si="137"/>
        <v>0</v>
      </c>
      <c r="M443" s="346">
        <f t="shared" si="133"/>
        <v>10.31</v>
      </c>
      <c r="N443" s="337">
        <f t="shared" si="138"/>
        <v>0</v>
      </c>
      <c r="O443" s="337">
        <f t="shared" si="118"/>
        <v>0</v>
      </c>
      <c r="P443" s="337">
        <f t="shared" si="139"/>
        <v>0</v>
      </c>
    </row>
    <row r="444" spans="1:16" ht="17.25" customHeight="1" outlineLevel="2">
      <c r="A444" s="520" t="s">
        <v>701</v>
      </c>
      <c r="B444" s="265" t="s">
        <v>470</v>
      </c>
      <c r="C444" s="266" t="s">
        <v>1387</v>
      </c>
      <c r="D444" s="262" t="s">
        <v>609</v>
      </c>
      <c r="E444" s="262" t="s">
        <v>610</v>
      </c>
      <c r="F444" s="254">
        <f>+G443</f>
        <v>241.83</v>
      </c>
      <c r="G444" s="254">
        <v>250.04</v>
      </c>
      <c r="H444" s="291">
        <f t="shared" si="135"/>
        <v>8.2099999999999795</v>
      </c>
      <c r="I444" s="352" t="s">
        <v>454</v>
      </c>
      <c r="J444" s="346">
        <f t="shared" si="136"/>
        <v>8.2099999999999795</v>
      </c>
      <c r="K444" s="346">
        <f t="shared" si="116"/>
        <v>0</v>
      </c>
      <c r="L444" s="346">
        <f t="shared" si="137"/>
        <v>0</v>
      </c>
      <c r="M444" s="346">
        <f t="shared" si="133"/>
        <v>0</v>
      </c>
      <c r="N444" s="337">
        <f t="shared" si="138"/>
        <v>0</v>
      </c>
      <c r="O444" s="337">
        <f t="shared" si="118"/>
        <v>0</v>
      </c>
      <c r="P444" s="337">
        <f t="shared" si="139"/>
        <v>0</v>
      </c>
    </row>
    <row r="445" spans="1:16" ht="17.25" customHeight="1" outlineLevel="2">
      <c r="A445" s="520" t="s">
        <v>701</v>
      </c>
      <c r="B445" s="265" t="s">
        <v>470</v>
      </c>
      <c r="C445" s="266" t="s">
        <v>1389</v>
      </c>
      <c r="D445" s="262" t="str">
        <f>E444</f>
        <v>Cr. Rt. A Capachos</v>
      </c>
      <c r="E445" s="262" t="s">
        <v>509</v>
      </c>
      <c r="F445" s="254">
        <f t="shared" si="140"/>
        <v>250.04</v>
      </c>
      <c r="G445" s="254">
        <v>261.19</v>
      </c>
      <c r="H445" s="291">
        <f t="shared" si="135"/>
        <v>11.150000000000006</v>
      </c>
      <c r="I445" s="352" t="s">
        <v>454</v>
      </c>
      <c r="J445" s="346">
        <f t="shared" si="136"/>
        <v>11.150000000000006</v>
      </c>
      <c r="K445" s="346">
        <f t="shared" si="116"/>
        <v>0</v>
      </c>
      <c r="L445" s="346">
        <f t="shared" si="137"/>
        <v>0</v>
      </c>
      <c r="M445" s="346">
        <f t="shared" si="133"/>
        <v>0</v>
      </c>
      <c r="N445" s="337">
        <f t="shared" si="138"/>
        <v>0</v>
      </c>
      <c r="O445" s="337">
        <f t="shared" si="118"/>
        <v>0</v>
      </c>
      <c r="P445" s="337">
        <f t="shared" si="139"/>
        <v>0</v>
      </c>
    </row>
    <row r="446" spans="1:16" ht="17.25" customHeight="1" outlineLevel="2">
      <c r="A446" s="520" t="s">
        <v>701</v>
      </c>
      <c r="B446" s="265" t="s">
        <v>470</v>
      </c>
      <c r="C446" s="266" t="s">
        <v>1391</v>
      </c>
      <c r="D446" s="262" t="str">
        <f>+E445</f>
        <v>Pte. Paria (Salida)</v>
      </c>
      <c r="E446" s="262" t="s">
        <v>611</v>
      </c>
      <c r="F446" s="254">
        <f t="shared" si="140"/>
        <v>261.19</v>
      </c>
      <c r="G446" s="254">
        <v>279.16000000000003</v>
      </c>
      <c r="H446" s="291">
        <f t="shared" si="135"/>
        <v>17.970000000000027</v>
      </c>
      <c r="I446" s="352" t="s">
        <v>454</v>
      </c>
      <c r="J446" s="346">
        <f t="shared" si="136"/>
        <v>17.970000000000027</v>
      </c>
      <c r="K446" s="346">
        <f t="shared" si="116"/>
        <v>0</v>
      </c>
      <c r="L446" s="346">
        <f t="shared" si="137"/>
        <v>0</v>
      </c>
      <c r="M446" s="346">
        <f t="shared" si="133"/>
        <v>0</v>
      </c>
      <c r="N446" s="337">
        <f t="shared" si="138"/>
        <v>0</v>
      </c>
      <c r="O446" s="337">
        <f t="shared" si="118"/>
        <v>0</v>
      </c>
      <c r="P446" s="337">
        <f t="shared" si="139"/>
        <v>0</v>
      </c>
    </row>
    <row r="447" spans="1:16" ht="17.25" customHeight="1" outlineLevel="1">
      <c r="A447" s="523"/>
      <c r="B447" s="292" t="s">
        <v>106</v>
      </c>
      <c r="C447" s="293"/>
      <c r="D447" s="263" t="str">
        <f>+D448</f>
        <v>Cobija (Front. Brasil)</v>
      </c>
      <c r="E447" s="263" t="str">
        <f>+E459</f>
        <v>El Chorro (Cr. Rt. F-008)</v>
      </c>
      <c r="F447" s="294"/>
      <c r="G447" s="294"/>
      <c r="H447" s="295">
        <f>SUBTOTAL(9,H448:H459)</f>
        <v>370.29</v>
      </c>
      <c r="I447" s="352"/>
      <c r="J447" s="346"/>
      <c r="K447" s="346">
        <f t="shared" si="116"/>
        <v>0</v>
      </c>
      <c r="L447" s="347"/>
      <c r="M447" s="347"/>
      <c r="N447" s="338"/>
      <c r="O447" s="337">
        <f t="shared" si="118"/>
        <v>0</v>
      </c>
      <c r="P447" s="338"/>
    </row>
    <row r="448" spans="1:16" ht="17.25" customHeight="1" outlineLevel="2">
      <c r="A448" s="520" t="s">
        <v>701</v>
      </c>
      <c r="B448" s="265" t="s">
        <v>510</v>
      </c>
      <c r="C448" s="266" t="s">
        <v>1367</v>
      </c>
      <c r="D448" s="262" t="s">
        <v>856</v>
      </c>
      <c r="E448" s="262" t="s">
        <v>1098</v>
      </c>
      <c r="F448" s="254">
        <v>0</v>
      </c>
      <c r="G448" s="254">
        <v>33</v>
      </c>
      <c r="H448" s="291">
        <f t="shared" ref="H448:H459" si="141">+G448-F448</f>
        <v>33</v>
      </c>
      <c r="I448" s="352" t="s">
        <v>315</v>
      </c>
      <c r="J448" s="346">
        <f>IF(A448="PF",H448,0)</f>
        <v>33</v>
      </c>
      <c r="K448" s="346">
        <f t="shared" si="116"/>
        <v>0</v>
      </c>
      <c r="L448" s="346">
        <f>IF(A448="HO",H448,0)</f>
        <v>0</v>
      </c>
      <c r="M448" s="346">
        <f t="shared" ref="M448:M459" si="142">IF(A448="URB",H448,0)</f>
        <v>0</v>
      </c>
      <c r="N448" s="337">
        <f>IF(A448="GR",H448,0)</f>
        <v>0</v>
      </c>
      <c r="O448" s="337">
        <f t="shared" si="118"/>
        <v>0</v>
      </c>
      <c r="P448" s="337">
        <f>IF(A448="TI",H448,0)</f>
        <v>0</v>
      </c>
    </row>
    <row r="449" spans="1:16" ht="17.25" customHeight="1" outlineLevel="2">
      <c r="A449" s="520" t="s">
        <v>18</v>
      </c>
      <c r="B449" s="265" t="s">
        <v>510</v>
      </c>
      <c r="C449" s="266" t="s">
        <v>1369</v>
      </c>
      <c r="D449" s="262" t="str">
        <f>+E448</f>
        <v>Porvenir</v>
      </c>
      <c r="E449" s="262" t="s">
        <v>622</v>
      </c>
      <c r="F449" s="254">
        <v>33</v>
      </c>
      <c r="G449" s="254">
        <v>65.099999999999994</v>
      </c>
      <c r="H449" s="291">
        <f t="shared" si="141"/>
        <v>32.099999999999994</v>
      </c>
      <c r="I449" s="352" t="s">
        <v>315</v>
      </c>
      <c r="J449" s="346">
        <f t="shared" ref="J449:J459" si="143">IF(A449="PF",H449,0)</f>
        <v>0</v>
      </c>
      <c r="K449" s="346">
        <f t="shared" si="116"/>
        <v>0</v>
      </c>
      <c r="L449" s="346">
        <f t="shared" ref="L449:L459" si="144">IF(A449="HO",H449,0)</f>
        <v>0</v>
      </c>
      <c r="M449" s="346">
        <f t="shared" si="142"/>
        <v>0</v>
      </c>
      <c r="N449" s="337">
        <f t="shared" ref="N449:N459" si="145">IF(A449="GR",H449,0)</f>
        <v>32.099999999999994</v>
      </c>
      <c r="O449" s="337">
        <f t="shared" si="118"/>
        <v>0</v>
      </c>
      <c r="P449" s="337">
        <f t="shared" ref="P449:P459" si="146">IF(A449="TI",H449,0)</f>
        <v>0</v>
      </c>
    </row>
    <row r="450" spans="1:16" ht="17.25" customHeight="1" outlineLevel="2">
      <c r="A450" s="520" t="s">
        <v>18</v>
      </c>
      <c r="B450" s="265" t="s">
        <v>510</v>
      </c>
      <c r="C450" s="266" t="s">
        <v>1371</v>
      </c>
      <c r="D450" s="262" t="str">
        <f t="shared" ref="D450:D459" si="147">+E449</f>
        <v xml:space="preserve">Km 185 </v>
      </c>
      <c r="E450" s="262" t="s">
        <v>623</v>
      </c>
      <c r="F450" s="254">
        <v>65.099999999999994</v>
      </c>
      <c r="G450" s="254">
        <v>95.32</v>
      </c>
      <c r="H450" s="291">
        <f t="shared" si="141"/>
        <v>30.22</v>
      </c>
      <c r="I450" s="352" t="s">
        <v>315</v>
      </c>
      <c r="J450" s="346">
        <f t="shared" si="143"/>
        <v>0</v>
      </c>
      <c r="K450" s="346">
        <f t="shared" si="116"/>
        <v>0</v>
      </c>
      <c r="L450" s="346">
        <f t="shared" si="144"/>
        <v>0</v>
      </c>
      <c r="M450" s="346">
        <f t="shared" si="142"/>
        <v>0</v>
      </c>
      <c r="N450" s="337">
        <f t="shared" si="145"/>
        <v>30.22</v>
      </c>
      <c r="O450" s="337">
        <f t="shared" si="118"/>
        <v>0</v>
      </c>
      <c r="P450" s="337">
        <f t="shared" si="146"/>
        <v>0</v>
      </c>
    </row>
    <row r="451" spans="1:16" ht="17.25" customHeight="1" outlineLevel="2">
      <c r="A451" s="520" t="s">
        <v>18</v>
      </c>
      <c r="B451" s="265" t="s">
        <v>510</v>
      </c>
      <c r="C451" s="266" t="s">
        <v>1373</v>
      </c>
      <c r="D451" s="262" t="str">
        <f t="shared" si="147"/>
        <v>La Floresta</v>
      </c>
      <c r="E451" s="262" t="s">
        <v>1099</v>
      </c>
      <c r="F451" s="254">
        <v>95.32</v>
      </c>
      <c r="G451" s="254">
        <v>129.63</v>
      </c>
      <c r="H451" s="291">
        <f t="shared" si="141"/>
        <v>34.31</v>
      </c>
      <c r="I451" s="352" t="s">
        <v>315</v>
      </c>
      <c r="J451" s="346">
        <f t="shared" si="143"/>
        <v>0</v>
      </c>
      <c r="K451" s="346">
        <f t="shared" si="116"/>
        <v>0</v>
      </c>
      <c r="L451" s="346">
        <f t="shared" si="144"/>
        <v>0</v>
      </c>
      <c r="M451" s="346">
        <f t="shared" si="142"/>
        <v>0</v>
      </c>
      <c r="N451" s="337">
        <f t="shared" si="145"/>
        <v>34.31</v>
      </c>
      <c r="O451" s="337">
        <f t="shared" si="118"/>
        <v>0</v>
      </c>
      <c r="P451" s="337">
        <f t="shared" si="146"/>
        <v>0</v>
      </c>
    </row>
    <row r="452" spans="1:16" ht="17.25" customHeight="1" outlineLevel="2">
      <c r="A452" s="520" t="s">
        <v>18</v>
      </c>
      <c r="B452" s="265" t="s">
        <v>510</v>
      </c>
      <c r="C452" s="266" t="s">
        <v>1374</v>
      </c>
      <c r="D452" s="262" t="str">
        <f t="shared" si="147"/>
        <v>Santa Elena</v>
      </c>
      <c r="E452" s="262" t="s">
        <v>1100</v>
      </c>
      <c r="F452" s="254">
        <v>129.63</v>
      </c>
      <c r="G452" s="254">
        <v>168.3</v>
      </c>
      <c r="H452" s="291">
        <f t="shared" si="141"/>
        <v>38.670000000000016</v>
      </c>
      <c r="I452" s="352" t="s">
        <v>315</v>
      </c>
      <c r="J452" s="346">
        <f t="shared" si="143"/>
        <v>0</v>
      </c>
      <c r="K452" s="346">
        <f t="shared" si="116"/>
        <v>0</v>
      </c>
      <c r="L452" s="346">
        <f t="shared" si="144"/>
        <v>0</v>
      </c>
      <c r="M452" s="346">
        <f t="shared" si="142"/>
        <v>0</v>
      </c>
      <c r="N452" s="337">
        <f t="shared" si="145"/>
        <v>38.670000000000016</v>
      </c>
      <c r="O452" s="337">
        <f t="shared" si="118"/>
        <v>0</v>
      </c>
      <c r="P452" s="337">
        <f t="shared" si="146"/>
        <v>0</v>
      </c>
    </row>
    <row r="453" spans="1:16" ht="17.25" customHeight="1" outlineLevel="2">
      <c r="A453" s="520" t="s">
        <v>18</v>
      </c>
      <c r="B453" s="265" t="s">
        <v>510</v>
      </c>
      <c r="C453" s="266" t="s">
        <v>1377</v>
      </c>
      <c r="D453" s="262" t="str">
        <f t="shared" si="147"/>
        <v>Puerto Rico</v>
      </c>
      <c r="E453" s="262" t="s">
        <v>1101</v>
      </c>
      <c r="F453" s="254">
        <v>168.3</v>
      </c>
      <c r="G453" s="254">
        <v>193.52</v>
      </c>
      <c r="H453" s="291">
        <f t="shared" si="141"/>
        <v>25.22</v>
      </c>
      <c r="I453" s="352" t="s">
        <v>315</v>
      </c>
      <c r="J453" s="346">
        <f t="shared" si="143"/>
        <v>0</v>
      </c>
      <c r="K453" s="346">
        <f t="shared" ref="K453:K516" si="148">IF(A453="TS",H453,0)</f>
        <v>0</v>
      </c>
      <c r="L453" s="346">
        <f t="shared" si="144"/>
        <v>0</v>
      </c>
      <c r="M453" s="346">
        <f t="shared" si="142"/>
        <v>0</v>
      </c>
      <c r="N453" s="337">
        <f t="shared" si="145"/>
        <v>25.22</v>
      </c>
      <c r="O453" s="337">
        <f t="shared" ref="O453:O516" si="149">IF(A453="ep",H453,0)</f>
        <v>0</v>
      </c>
      <c r="P453" s="337">
        <f t="shared" si="146"/>
        <v>0</v>
      </c>
    </row>
    <row r="454" spans="1:16" ht="17.25" customHeight="1" outlineLevel="2">
      <c r="A454" s="520" t="s">
        <v>18</v>
      </c>
      <c r="B454" s="265" t="s">
        <v>510</v>
      </c>
      <c r="C454" s="266" t="s">
        <v>1379</v>
      </c>
      <c r="D454" s="262" t="str">
        <f t="shared" si="147"/>
        <v>El Limón</v>
      </c>
      <c r="E454" s="262" t="s">
        <v>1102</v>
      </c>
      <c r="F454" s="254">
        <v>193.52</v>
      </c>
      <c r="G454" s="254">
        <v>221.91</v>
      </c>
      <c r="H454" s="291">
        <f t="shared" si="141"/>
        <v>28.389999999999986</v>
      </c>
      <c r="I454" s="352" t="s">
        <v>315</v>
      </c>
      <c r="J454" s="346">
        <f t="shared" si="143"/>
        <v>0</v>
      </c>
      <c r="K454" s="346">
        <f t="shared" si="148"/>
        <v>0</v>
      </c>
      <c r="L454" s="346">
        <f t="shared" si="144"/>
        <v>0</v>
      </c>
      <c r="M454" s="346">
        <f t="shared" si="142"/>
        <v>0</v>
      </c>
      <c r="N454" s="337">
        <f t="shared" si="145"/>
        <v>28.389999999999986</v>
      </c>
      <c r="O454" s="337">
        <f t="shared" si="149"/>
        <v>0</v>
      </c>
      <c r="P454" s="337">
        <f t="shared" si="146"/>
        <v>0</v>
      </c>
    </row>
    <row r="455" spans="1:16" ht="17.25" customHeight="1" outlineLevel="2">
      <c r="A455" s="520" t="s">
        <v>18</v>
      </c>
      <c r="B455" s="265" t="s">
        <v>510</v>
      </c>
      <c r="C455" s="266" t="s">
        <v>1380</v>
      </c>
      <c r="D455" s="262" t="str">
        <f t="shared" si="147"/>
        <v>Conquista</v>
      </c>
      <c r="E455" s="262" t="s">
        <v>624</v>
      </c>
      <c r="F455" s="254">
        <v>221.91</v>
      </c>
      <c r="G455" s="254">
        <v>250.2</v>
      </c>
      <c r="H455" s="291">
        <f t="shared" si="141"/>
        <v>28.289999999999992</v>
      </c>
      <c r="I455" s="352" t="s">
        <v>315</v>
      </c>
      <c r="J455" s="346">
        <f t="shared" si="143"/>
        <v>0</v>
      </c>
      <c r="K455" s="346">
        <f t="shared" si="148"/>
        <v>0</v>
      </c>
      <c r="L455" s="346">
        <f t="shared" si="144"/>
        <v>0</v>
      </c>
      <c r="M455" s="346">
        <f t="shared" si="142"/>
        <v>0</v>
      </c>
      <c r="N455" s="337">
        <f t="shared" si="145"/>
        <v>28.289999999999992</v>
      </c>
      <c r="O455" s="337">
        <f t="shared" si="149"/>
        <v>0</v>
      </c>
      <c r="P455" s="337">
        <f t="shared" si="146"/>
        <v>0</v>
      </c>
    </row>
    <row r="456" spans="1:16" ht="17.25" customHeight="1" outlineLevel="2">
      <c r="A456" s="520" t="s">
        <v>18</v>
      </c>
      <c r="B456" s="265" t="s">
        <v>510</v>
      </c>
      <c r="C456" s="266" t="s">
        <v>1383</v>
      </c>
      <c r="D456" s="262" t="str">
        <f t="shared" si="147"/>
        <v>El Sena (R. Madre de Dios)</v>
      </c>
      <c r="E456" s="262" t="s">
        <v>625</v>
      </c>
      <c r="F456" s="254">
        <v>250.2</v>
      </c>
      <c r="G456" s="254">
        <v>283.5</v>
      </c>
      <c r="H456" s="291">
        <f t="shared" si="141"/>
        <v>33.300000000000011</v>
      </c>
      <c r="I456" s="352" t="s">
        <v>315</v>
      </c>
      <c r="J456" s="346">
        <f t="shared" si="143"/>
        <v>0</v>
      </c>
      <c r="K456" s="346">
        <f t="shared" si="148"/>
        <v>0</v>
      </c>
      <c r="L456" s="346">
        <f t="shared" si="144"/>
        <v>0</v>
      </c>
      <c r="M456" s="346">
        <f t="shared" si="142"/>
        <v>0</v>
      </c>
      <c r="N456" s="337">
        <f t="shared" si="145"/>
        <v>33.300000000000011</v>
      </c>
      <c r="O456" s="337">
        <f t="shared" si="149"/>
        <v>0</v>
      </c>
      <c r="P456" s="337">
        <f t="shared" si="146"/>
        <v>0</v>
      </c>
    </row>
    <row r="457" spans="1:16" ht="17.25" customHeight="1" outlineLevel="2">
      <c r="A457" s="520" t="s">
        <v>18</v>
      </c>
      <c r="B457" s="265" t="s">
        <v>510</v>
      </c>
      <c r="C457" s="266" t="s">
        <v>1385</v>
      </c>
      <c r="D457" s="262" t="str">
        <f t="shared" si="147"/>
        <v>Naranjal</v>
      </c>
      <c r="E457" s="262" t="s">
        <v>626</v>
      </c>
      <c r="F457" s="254">
        <v>283.5</v>
      </c>
      <c r="G457" s="254">
        <v>322.58999999999997</v>
      </c>
      <c r="H457" s="291">
        <f t="shared" si="141"/>
        <v>39.089999999999975</v>
      </c>
      <c r="I457" s="352" t="s">
        <v>315</v>
      </c>
      <c r="J457" s="346">
        <f t="shared" si="143"/>
        <v>0</v>
      </c>
      <c r="K457" s="346">
        <f t="shared" si="148"/>
        <v>0</v>
      </c>
      <c r="L457" s="346">
        <f t="shared" si="144"/>
        <v>0</v>
      </c>
      <c r="M457" s="346">
        <f t="shared" si="142"/>
        <v>0</v>
      </c>
      <c r="N457" s="337">
        <f t="shared" si="145"/>
        <v>39.089999999999975</v>
      </c>
      <c r="O457" s="337">
        <f t="shared" si="149"/>
        <v>0</v>
      </c>
      <c r="P457" s="337">
        <f t="shared" si="146"/>
        <v>0</v>
      </c>
    </row>
    <row r="458" spans="1:16" ht="17.25" customHeight="1" outlineLevel="2">
      <c r="A458" s="520" t="s">
        <v>18</v>
      </c>
      <c r="B458" s="265" t="s">
        <v>510</v>
      </c>
      <c r="C458" s="266" t="s">
        <v>1387</v>
      </c>
      <c r="D458" s="262" t="str">
        <f t="shared" si="147"/>
        <v>Lim.Dpto.Pando-Beni (Peña Amarilla)</v>
      </c>
      <c r="E458" s="262" t="s">
        <v>627</v>
      </c>
      <c r="F458" s="254">
        <v>322.58999999999997</v>
      </c>
      <c r="G458" s="254">
        <v>347.84</v>
      </c>
      <c r="H458" s="291">
        <f t="shared" si="141"/>
        <v>25.25</v>
      </c>
      <c r="I458" s="352" t="s">
        <v>384</v>
      </c>
      <c r="J458" s="346">
        <f t="shared" si="143"/>
        <v>0</v>
      </c>
      <c r="K458" s="346">
        <f t="shared" si="148"/>
        <v>0</v>
      </c>
      <c r="L458" s="346">
        <f t="shared" si="144"/>
        <v>0</v>
      </c>
      <c r="M458" s="346">
        <f t="shared" si="142"/>
        <v>0</v>
      </c>
      <c r="N458" s="337">
        <f t="shared" si="145"/>
        <v>25.25</v>
      </c>
      <c r="O458" s="337">
        <f t="shared" si="149"/>
        <v>0</v>
      </c>
      <c r="P458" s="337">
        <f t="shared" si="146"/>
        <v>0</v>
      </c>
    </row>
    <row r="459" spans="1:16" ht="17.25" customHeight="1" outlineLevel="2">
      <c r="A459" s="520" t="s">
        <v>18</v>
      </c>
      <c r="B459" s="265" t="s">
        <v>510</v>
      </c>
      <c r="C459" s="266" t="s">
        <v>1389</v>
      </c>
      <c r="D459" s="262" t="str">
        <f t="shared" si="147"/>
        <v>Rio Geneshuaya</v>
      </c>
      <c r="E459" s="262" t="s">
        <v>628</v>
      </c>
      <c r="F459" s="254">
        <v>347.84</v>
      </c>
      <c r="G459" s="254">
        <v>370.29</v>
      </c>
      <c r="H459" s="291">
        <f t="shared" si="141"/>
        <v>22.450000000000045</v>
      </c>
      <c r="I459" s="352" t="s">
        <v>384</v>
      </c>
      <c r="J459" s="346">
        <f t="shared" si="143"/>
        <v>0</v>
      </c>
      <c r="K459" s="346">
        <f t="shared" si="148"/>
        <v>0</v>
      </c>
      <c r="L459" s="346">
        <f t="shared" si="144"/>
        <v>0</v>
      </c>
      <c r="M459" s="346">
        <f t="shared" si="142"/>
        <v>0</v>
      </c>
      <c r="N459" s="337">
        <f t="shared" si="145"/>
        <v>22.450000000000045</v>
      </c>
      <c r="O459" s="337">
        <f t="shared" si="149"/>
        <v>0</v>
      </c>
      <c r="P459" s="337">
        <f t="shared" si="146"/>
        <v>0</v>
      </c>
    </row>
    <row r="460" spans="1:16" ht="17.25" customHeight="1" outlineLevel="1">
      <c r="A460" s="523"/>
      <c r="B460" s="292" t="s">
        <v>109</v>
      </c>
      <c r="C460" s="293"/>
      <c r="D460" s="263" t="str">
        <f>+D461</f>
        <v>Pte Inter. Villazón (Lim. Front. Argentina)</v>
      </c>
      <c r="E460" s="263" t="str">
        <f>+E475</f>
        <v>Cr. Rt. 0001 (Khuchu Ingenio )</v>
      </c>
      <c r="F460" s="294"/>
      <c r="G460" s="294"/>
      <c r="H460" s="295">
        <f>SUBTOTAL(9,H461:H475)</f>
        <v>316.07</v>
      </c>
      <c r="I460" s="353"/>
      <c r="J460" s="346"/>
      <c r="K460" s="346">
        <f t="shared" si="148"/>
        <v>0</v>
      </c>
      <c r="L460" s="347"/>
      <c r="M460" s="347"/>
      <c r="N460" s="338"/>
      <c r="O460" s="337">
        <f t="shared" si="149"/>
        <v>0</v>
      </c>
      <c r="P460" s="338"/>
    </row>
    <row r="461" spans="1:16" ht="17.25" customHeight="1" outlineLevel="2">
      <c r="A461" s="520" t="s">
        <v>1397</v>
      </c>
      <c r="B461" s="265" t="s">
        <v>511</v>
      </c>
      <c r="C461" s="266" t="s">
        <v>1367</v>
      </c>
      <c r="D461" s="262" t="s">
        <v>169</v>
      </c>
      <c r="E461" s="262" t="s">
        <v>170</v>
      </c>
      <c r="F461" s="254">
        <v>0</v>
      </c>
      <c r="G461" s="254">
        <v>3.31</v>
      </c>
      <c r="H461" s="291">
        <f t="shared" ref="H461:H470" si="150">+G461-F461</f>
        <v>3.31</v>
      </c>
      <c r="I461" s="352" t="s">
        <v>453</v>
      </c>
      <c r="J461" s="346">
        <f>IF(A461="PF",H461,0)</f>
        <v>0</v>
      </c>
      <c r="K461" s="346">
        <f t="shared" si="148"/>
        <v>0</v>
      </c>
      <c r="L461" s="346">
        <f>IF(A461="HO",H461,0)</f>
        <v>0</v>
      </c>
      <c r="M461" s="346">
        <f t="shared" ref="M461:M475" si="151">IF(A461="URB",H461,0)</f>
        <v>3.31</v>
      </c>
      <c r="N461" s="337">
        <f>IF(A461="GR",H461,0)</f>
        <v>0</v>
      </c>
      <c r="O461" s="337">
        <f t="shared" si="149"/>
        <v>0</v>
      </c>
      <c r="P461" s="337">
        <f>IF(A461="TI",H461,0)</f>
        <v>0</v>
      </c>
    </row>
    <row r="462" spans="1:16" ht="17.25" customHeight="1" outlineLevel="2">
      <c r="A462" s="520" t="s">
        <v>18</v>
      </c>
      <c r="B462" s="265" t="s">
        <v>511</v>
      </c>
      <c r="C462" s="266" t="s">
        <v>1369</v>
      </c>
      <c r="D462" s="262" t="str">
        <f>+E461</f>
        <v xml:space="preserve">Puente Lampaya </v>
      </c>
      <c r="E462" s="262" t="s">
        <v>1398</v>
      </c>
      <c r="F462" s="254">
        <f>+G461</f>
        <v>3.31</v>
      </c>
      <c r="G462" s="254">
        <v>33.74</v>
      </c>
      <c r="H462" s="291">
        <f t="shared" si="150"/>
        <v>30.430000000000003</v>
      </c>
      <c r="I462" s="352" t="s">
        <v>453</v>
      </c>
      <c r="J462" s="346">
        <f t="shared" ref="J462:J475" si="152">IF(A462="PF",H462,0)</f>
        <v>0</v>
      </c>
      <c r="K462" s="346">
        <f t="shared" si="148"/>
        <v>0</v>
      </c>
      <c r="L462" s="346">
        <f t="shared" ref="L462:L475" si="153">IF(A462="HO",H462,0)</f>
        <v>0</v>
      </c>
      <c r="M462" s="346">
        <f t="shared" si="151"/>
        <v>0</v>
      </c>
      <c r="N462" s="337">
        <f t="shared" ref="N462:N475" si="154">IF(A462="GR",H462,0)</f>
        <v>30.430000000000003</v>
      </c>
      <c r="O462" s="337">
        <f t="shared" si="149"/>
        <v>0</v>
      </c>
      <c r="P462" s="337">
        <f t="shared" ref="P462:P475" si="155">IF(A462="TI",H462,0)</f>
        <v>0</v>
      </c>
    </row>
    <row r="463" spans="1:16" ht="17.25" customHeight="1" outlineLevel="2">
      <c r="A463" s="520" t="s">
        <v>18</v>
      </c>
      <c r="B463" s="265" t="s">
        <v>511</v>
      </c>
      <c r="C463" s="266" t="s">
        <v>1371</v>
      </c>
      <c r="D463" s="262" t="str">
        <f>+E462</f>
        <v>Cr. Rt.301 a Tarija</v>
      </c>
      <c r="E463" s="262" t="s">
        <v>1399</v>
      </c>
      <c r="F463" s="254">
        <f t="shared" ref="F463:F474" si="156">+G462</f>
        <v>33.74</v>
      </c>
      <c r="G463" s="254">
        <v>49.79</v>
      </c>
      <c r="H463" s="291">
        <f t="shared" si="150"/>
        <v>16.049999999999997</v>
      </c>
      <c r="I463" s="352" t="s">
        <v>453</v>
      </c>
      <c r="J463" s="346">
        <f t="shared" si="152"/>
        <v>0</v>
      </c>
      <c r="K463" s="346">
        <f t="shared" si="148"/>
        <v>0</v>
      </c>
      <c r="L463" s="346">
        <f t="shared" si="153"/>
        <v>0</v>
      </c>
      <c r="M463" s="346">
        <f t="shared" si="151"/>
        <v>0</v>
      </c>
      <c r="N463" s="337">
        <f t="shared" si="154"/>
        <v>16.049999999999997</v>
      </c>
      <c r="O463" s="337">
        <f t="shared" si="149"/>
        <v>0</v>
      </c>
      <c r="P463" s="337">
        <f t="shared" si="155"/>
        <v>0</v>
      </c>
    </row>
    <row r="464" spans="1:16" ht="17.25" customHeight="1" outlineLevel="2">
      <c r="A464" s="520" t="s">
        <v>18</v>
      </c>
      <c r="B464" s="265" t="s">
        <v>511</v>
      </c>
      <c r="C464" s="266" t="s">
        <v>1373</v>
      </c>
      <c r="D464" s="262" t="str">
        <f>+E463</f>
        <v>Arenales (Entrada Campto. S.D.C. )</v>
      </c>
      <c r="E464" s="262" t="s">
        <v>1400</v>
      </c>
      <c r="F464" s="254">
        <f t="shared" si="156"/>
        <v>49.79</v>
      </c>
      <c r="G464" s="254">
        <v>78.73</v>
      </c>
      <c r="H464" s="291">
        <f t="shared" si="150"/>
        <v>28.940000000000005</v>
      </c>
      <c r="I464" s="352" t="s">
        <v>453</v>
      </c>
      <c r="J464" s="346">
        <f t="shared" si="152"/>
        <v>0</v>
      </c>
      <c r="K464" s="346">
        <f t="shared" si="148"/>
        <v>0</v>
      </c>
      <c r="L464" s="346">
        <f t="shared" si="153"/>
        <v>0</v>
      </c>
      <c r="M464" s="346">
        <f t="shared" si="151"/>
        <v>0</v>
      </c>
      <c r="N464" s="337">
        <f t="shared" si="154"/>
        <v>28.940000000000005</v>
      </c>
      <c r="O464" s="337">
        <f t="shared" si="149"/>
        <v>0</v>
      </c>
      <c r="P464" s="337">
        <f t="shared" si="155"/>
        <v>0</v>
      </c>
    </row>
    <row r="465" spans="1:16" ht="17.25" customHeight="1" outlineLevel="2">
      <c r="A465" s="520" t="s">
        <v>1397</v>
      </c>
      <c r="B465" s="265" t="s">
        <v>511</v>
      </c>
      <c r="C465" s="266" t="s">
        <v>1374</v>
      </c>
      <c r="D465" s="262" t="str">
        <f t="shared" ref="D465:D474" si="157">+E464</f>
        <v>Tocloca  (escuela)</v>
      </c>
      <c r="E465" s="262" t="s">
        <v>1122</v>
      </c>
      <c r="F465" s="254">
        <f t="shared" si="156"/>
        <v>78.73</v>
      </c>
      <c r="G465" s="254">
        <v>91.98</v>
      </c>
      <c r="H465" s="291">
        <f t="shared" si="150"/>
        <v>13.25</v>
      </c>
      <c r="I465" s="352" t="s">
        <v>453</v>
      </c>
      <c r="J465" s="346">
        <f t="shared" si="152"/>
        <v>0</v>
      </c>
      <c r="K465" s="346">
        <f t="shared" si="148"/>
        <v>0</v>
      </c>
      <c r="L465" s="346">
        <f t="shared" si="153"/>
        <v>0</v>
      </c>
      <c r="M465" s="346">
        <f t="shared" si="151"/>
        <v>13.25</v>
      </c>
      <c r="N465" s="337">
        <f t="shared" si="154"/>
        <v>0</v>
      </c>
      <c r="O465" s="337">
        <f t="shared" si="149"/>
        <v>0</v>
      </c>
      <c r="P465" s="337">
        <f t="shared" si="155"/>
        <v>0</v>
      </c>
    </row>
    <row r="466" spans="1:16" ht="17.25" customHeight="1" outlineLevel="2">
      <c r="A466" s="520" t="s">
        <v>18</v>
      </c>
      <c r="B466" s="265" t="s">
        <v>511</v>
      </c>
      <c r="C466" s="266" t="s">
        <v>1377</v>
      </c>
      <c r="D466" s="262" t="str">
        <f t="shared" si="157"/>
        <v>Cr. a Tupiza  (Puente Tupiza)</v>
      </c>
      <c r="E466" s="262" t="s">
        <v>1401</v>
      </c>
      <c r="F466" s="254">
        <f t="shared" si="156"/>
        <v>91.98</v>
      </c>
      <c r="G466" s="254">
        <v>95.85</v>
      </c>
      <c r="H466" s="291">
        <f t="shared" si="150"/>
        <v>3.8699999999999903</v>
      </c>
      <c r="I466" s="352" t="s">
        <v>453</v>
      </c>
      <c r="J466" s="346">
        <f t="shared" si="152"/>
        <v>0</v>
      </c>
      <c r="K466" s="346">
        <f t="shared" si="148"/>
        <v>0</v>
      </c>
      <c r="L466" s="346">
        <f t="shared" si="153"/>
        <v>0</v>
      </c>
      <c r="M466" s="346">
        <f t="shared" si="151"/>
        <v>0</v>
      </c>
      <c r="N466" s="337">
        <f t="shared" si="154"/>
        <v>3.8699999999999903</v>
      </c>
      <c r="O466" s="337">
        <f t="shared" si="149"/>
        <v>0</v>
      </c>
      <c r="P466" s="337">
        <f t="shared" si="155"/>
        <v>0</v>
      </c>
    </row>
    <row r="467" spans="1:16" ht="17.25" customHeight="1" outlineLevel="2">
      <c r="A467" s="520" t="s">
        <v>18</v>
      </c>
      <c r="B467" s="265" t="s">
        <v>511</v>
      </c>
      <c r="C467" s="266" t="s">
        <v>1379</v>
      </c>
      <c r="D467" s="262" t="str">
        <f t="shared" si="157"/>
        <v xml:space="preserve">Retén Remedios </v>
      </c>
      <c r="E467" s="262" t="s">
        <v>1402</v>
      </c>
      <c r="F467" s="254">
        <f t="shared" si="156"/>
        <v>95.85</v>
      </c>
      <c r="G467" s="257">
        <v>113.54</v>
      </c>
      <c r="H467" s="291">
        <f t="shared" si="150"/>
        <v>17.690000000000012</v>
      </c>
      <c r="I467" s="352" t="s">
        <v>453</v>
      </c>
      <c r="J467" s="346">
        <f t="shared" si="152"/>
        <v>0</v>
      </c>
      <c r="K467" s="346">
        <f t="shared" si="148"/>
        <v>0</v>
      </c>
      <c r="L467" s="346">
        <f t="shared" si="153"/>
        <v>0</v>
      </c>
      <c r="M467" s="346">
        <f t="shared" si="151"/>
        <v>0</v>
      </c>
      <c r="N467" s="337">
        <f t="shared" si="154"/>
        <v>17.690000000000012</v>
      </c>
      <c r="O467" s="337">
        <f t="shared" si="149"/>
        <v>0</v>
      </c>
      <c r="P467" s="337">
        <f t="shared" si="155"/>
        <v>0</v>
      </c>
    </row>
    <row r="468" spans="1:16" ht="17.25" customHeight="1" outlineLevel="2">
      <c r="A468" s="520" t="s">
        <v>18</v>
      </c>
      <c r="B468" s="265" t="s">
        <v>511</v>
      </c>
      <c r="C468" s="266" t="s">
        <v>1380</v>
      </c>
      <c r="D468" s="262" t="str">
        <f t="shared" si="157"/>
        <v>Cruce Rt. F-020 (Hornillos)</v>
      </c>
      <c r="E468" s="262" t="s">
        <v>1403</v>
      </c>
      <c r="F468" s="254">
        <f t="shared" si="156"/>
        <v>113.54</v>
      </c>
      <c r="G468" s="257">
        <v>152.37</v>
      </c>
      <c r="H468" s="291">
        <f t="shared" si="150"/>
        <v>38.83</v>
      </c>
      <c r="I468" s="352" t="s">
        <v>453</v>
      </c>
      <c r="J468" s="346">
        <f t="shared" si="152"/>
        <v>0</v>
      </c>
      <c r="K468" s="346">
        <f t="shared" si="148"/>
        <v>0</v>
      </c>
      <c r="L468" s="346">
        <f t="shared" si="153"/>
        <v>0</v>
      </c>
      <c r="M468" s="346">
        <f t="shared" si="151"/>
        <v>0</v>
      </c>
      <c r="N468" s="337">
        <f t="shared" si="154"/>
        <v>38.83</v>
      </c>
      <c r="O468" s="337">
        <f t="shared" si="149"/>
        <v>0</v>
      </c>
      <c r="P468" s="337">
        <f t="shared" si="155"/>
        <v>0</v>
      </c>
    </row>
    <row r="469" spans="1:16" ht="17.25" customHeight="1" outlineLevel="2">
      <c r="A469" s="520" t="s">
        <v>18</v>
      </c>
      <c r="B469" s="265" t="s">
        <v>511</v>
      </c>
      <c r="C469" s="266" t="s">
        <v>1383</v>
      </c>
      <c r="D469" s="262" t="str">
        <f t="shared" si="157"/>
        <v>Cruce a Laitapi</v>
      </c>
      <c r="E469" s="262" t="s">
        <v>1404</v>
      </c>
      <c r="F469" s="254">
        <f t="shared" si="156"/>
        <v>152.37</v>
      </c>
      <c r="G469" s="257">
        <v>179.53</v>
      </c>
      <c r="H469" s="291">
        <f t="shared" si="150"/>
        <v>27.159999999999997</v>
      </c>
      <c r="I469" s="352" t="s">
        <v>453</v>
      </c>
      <c r="J469" s="346">
        <f t="shared" si="152"/>
        <v>0</v>
      </c>
      <c r="K469" s="346">
        <f t="shared" si="148"/>
        <v>0</v>
      </c>
      <c r="L469" s="346">
        <f t="shared" si="153"/>
        <v>0</v>
      </c>
      <c r="M469" s="346">
        <f t="shared" si="151"/>
        <v>0</v>
      </c>
      <c r="N469" s="337">
        <f t="shared" si="154"/>
        <v>27.159999999999997</v>
      </c>
      <c r="O469" s="337">
        <f t="shared" si="149"/>
        <v>0</v>
      </c>
      <c r="P469" s="337">
        <f t="shared" si="155"/>
        <v>0</v>
      </c>
    </row>
    <row r="470" spans="1:16" ht="17.25" customHeight="1" outlineLevel="2">
      <c r="A470" s="520" t="s">
        <v>18</v>
      </c>
      <c r="B470" s="265" t="s">
        <v>511</v>
      </c>
      <c r="C470" s="266" t="s">
        <v>1385</v>
      </c>
      <c r="D470" s="262" t="str">
        <f t="shared" si="157"/>
        <v>Cotagaita (Puerta Campto ABC)</v>
      </c>
      <c r="E470" s="262" t="s">
        <v>512</v>
      </c>
      <c r="F470" s="254">
        <f t="shared" si="156"/>
        <v>179.53</v>
      </c>
      <c r="G470" s="257">
        <v>198.8</v>
      </c>
      <c r="H470" s="291">
        <f t="shared" si="150"/>
        <v>19.27000000000001</v>
      </c>
      <c r="I470" s="352" t="s">
        <v>453</v>
      </c>
      <c r="J470" s="346">
        <f t="shared" si="152"/>
        <v>0</v>
      </c>
      <c r="K470" s="346">
        <f t="shared" si="148"/>
        <v>0</v>
      </c>
      <c r="L470" s="346">
        <f t="shared" si="153"/>
        <v>0</v>
      </c>
      <c r="M470" s="346">
        <f t="shared" si="151"/>
        <v>0</v>
      </c>
      <c r="N470" s="337">
        <f t="shared" si="154"/>
        <v>19.27000000000001</v>
      </c>
      <c r="O470" s="337">
        <f t="shared" si="149"/>
        <v>0</v>
      </c>
      <c r="P470" s="337">
        <f t="shared" si="155"/>
        <v>0</v>
      </c>
    </row>
    <row r="471" spans="1:16" ht="17.25" customHeight="1" outlineLevel="2">
      <c r="A471" s="520" t="s">
        <v>18</v>
      </c>
      <c r="B471" s="265" t="s">
        <v>511</v>
      </c>
      <c r="C471" s="266" t="s">
        <v>1387</v>
      </c>
      <c r="D471" s="262" t="str">
        <f t="shared" si="157"/>
        <v>Pte. Escara (Salida)</v>
      </c>
      <c r="E471" s="262" t="s">
        <v>517</v>
      </c>
      <c r="F471" s="254">
        <f t="shared" si="156"/>
        <v>198.8</v>
      </c>
      <c r="G471" s="257">
        <v>222.23</v>
      </c>
      <c r="H471" s="291">
        <f>+G471-F471</f>
        <v>23.429999999999978</v>
      </c>
      <c r="I471" s="352" t="s">
        <v>453</v>
      </c>
      <c r="J471" s="346">
        <f t="shared" si="152"/>
        <v>0</v>
      </c>
      <c r="K471" s="346">
        <f t="shared" si="148"/>
        <v>0</v>
      </c>
      <c r="L471" s="346">
        <f t="shared" si="153"/>
        <v>0</v>
      </c>
      <c r="M471" s="346">
        <f t="shared" si="151"/>
        <v>0</v>
      </c>
      <c r="N471" s="337">
        <f t="shared" si="154"/>
        <v>23.429999999999978</v>
      </c>
      <c r="O471" s="337">
        <f t="shared" si="149"/>
        <v>0</v>
      </c>
      <c r="P471" s="337">
        <f t="shared" si="155"/>
        <v>0</v>
      </c>
    </row>
    <row r="472" spans="1:16" ht="17.25" customHeight="1" outlineLevel="2">
      <c r="A472" s="520" t="s">
        <v>18</v>
      </c>
      <c r="B472" s="265" t="s">
        <v>511</v>
      </c>
      <c r="C472" s="266" t="s">
        <v>1389</v>
      </c>
      <c r="D472" s="262" t="str">
        <f t="shared" si="157"/>
        <v xml:space="preserve">Pte. Tumusla (Salida) </v>
      </c>
      <c r="E472" s="262" t="s">
        <v>518</v>
      </c>
      <c r="F472" s="254">
        <f t="shared" si="156"/>
        <v>222.23</v>
      </c>
      <c r="G472" s="257">
        <v>242.15</v>
      </c>
      <c r="H472" s="291">
        <f>+G472-F472</f>
        <v>19.920000000000016</v>
      </c>
      <c r="I472" s="352" t="s">
        <v>453</v>
      </c>
      <c r="J472" s="346">
        <f t="shared" si="152"/>
        <v>0</v>
      </c>
      <c r="K472" s="346">
        <f t="shared" si="148"/>
        <v>0</v>
      </c>
      <c r="L472" s="346">
        <f t="shared" si="153"/>
        <v>0</v>
      </c>
      <c r="M472" s="346">
        <f t="shared" si="151"/>
        <v>0</v>
      </c>
      <c r="N472" s="337">
        <f t="shared" si="154"/>
        <v>19.920000000000016</v>
      </c>
      <c r="O472" s="337">
        <f t="shared" si="149"/>
        <v>0</v>
      </c>
      <c r="P472" s="337">
        <f t="shared" si="155"/>
        <v>0</v>
      </c>
    </row>
    <row r="473" spans="1:16" ht="17.25" customHeight="1" outlineLevel="2">
      <c r="A473" s="520" t="s">
        <v>18</v>
      </c>
      <c r="B473" s="265" t="s">
        <v>511</v>
      </c>
      <c r="C473" s="266" t="s">
        <v>1391</v>
      </c>
      <c r="D473" s="262" t="str">
        <f t="shared" si="157"/>
        <v xml:space="preserve">Cr. Rt. a  Totoca </v>
      </c>
      <c r="E473" s="262" t="s">
        <v>519</v>
      </c>
      <c r="F473" s="254">
        <f t="shared" si="156"/>
        <v>242.15</v>
      </c>
      <c r="G473" s="257">
        <v>263.29000000000002</v>
      </c>
      <c r="H473" s="291">
        <f>+G473-F473</f>
        <v>21.140000000000015</v>
      </c>
      <c r="I473" s="352" t="s">
        <v>453</v>
      </c>
      <c r="J473" s="346">
        <f t="shared" si="152"/>
        <v>0</v>
      </c>
      <c r="K473" s="346">
        <f t="shared" si="148"/>
        <v>0</v>
      </c>
      <c r="L473" s="346">
        <f t="shared" si="153"/>
        <v>0</v>
      </c>
      <c r="M473" s="346">
        <f t="shared" si="151"/>
        <v>0</v>
      </c>
      <c r="N473" s="337">
        <f t="shared" si="154"/>
        <v>21.140000000000015</v>
      </c>
      <c r="O473" s="337">
        <f t="shared" si="149"/>
        <v>0</v>
      </c>
      <c r="P473" s="337">
        <f t="shared" si="155"/>
        <v>0</v>
      </c>
    </row>
    <row r="474" spans="1:16" ht="17.25" customHeight="1" outlineLevel="2">
      <c r="A474" s="520" t="s">
        <v>18</v>
      </c>
      <c r="B474" s="265" t="s">
        <v>511</v>
      </c>
      <c r="C474" s="266" t="s">
        <v>1393</v>
      </c>
      <c r="D474" s="262" t="str">
        <f t="shared" si="157"/>
        <v>Vitichi (Sal. Alcant. Losa)</v>
      </c>
      <c r="E474" s="262" t="s">
        <v>1424</v>
      </c>
      <c r="F474" s="254">
        <f t="shared" si="156"/>
        <v>263.29000000000002</v>
      </c>
      <c r="G474" s="257">
        <v>296.61</v>
      </c>
      <c r="H474" s="291">
        <f>+G474-F474</f>
        <v>33.319999999999993</v>
      </c>
      <c r="I474" s="352" t="s">
        <v>453</v>
      </c>
      <c r="J474" s="346">
        <f t="shared" si="152"/>
        <v>0</v>
      </c>
      <c r="K474" s="346">
        <f t="shared" si="148"/>
        <v>0</v>
      </c>
      <c r="L474" s="346">
        <f t="shared" si="153"/>
        <v>0</v>
      </c>
      <c r="M474" s="346">
        <f t="shared" si="151"/>
        <v>0</v>
      </c>
      <c r="N474" s="337">
        <f t="shared" si="154"/>
        <v>33.319999999999993</v>
      </c>
      <c r="O474" s="337">
        <f t="shared" si="149"/>
        <v>0</v>
      </c>
      <c r="P474" s="337">
        <f t="shared" si="155"/>
        <v>0</v>
      </c>
    </row>
    <row r="475" spans="1:16" ht="17.25" customHeight="1" outlineLevel="2">
      <c r="A475" s="525" t="s">
        <v>18</v>
      </c>
      <c r="B475" s="265" t="s">
        <v>511</v>
      </c>
      <c r="C475" s="266" t="s">
        <v>1395</v>
      </c>
      <c r="D475" s="262" t="str">
        <f>+E474</f>
        <v>Pte. Silvi (salida)</v>
      </c>
      <c r="E475" s="262" t="s">
        <v>1425</v>
      </c>
      <c r="F475" s="254">
        <f>+G474</f>
        <v>296.61</v>
      </c>
      <c r="G475" s="254">
        <v>316.07</v>
      </c>
      <c r="H475" s="291">
        <f>+G475-F475</f>
        <v>19.45999999999998</v>
      </c>
      <c r="I475" s="352" t="s">
        <v>453</v>
      </c>
      <c r="J475" s="346">
        <f t="shared" si="152"/>
        <v>0</v>
      </c>
      <c r="K475" s="346">
        <f t="shared" si="148"/>
        <v>0</v>
      </c>
      <c r="L475" s="346">
        <f t="shared" si="153"/>
        <v>0</v>
      </c>
      <c r="M475" s="346">
        <f t="shared" si="151"/>
        <v>0</v>
      </c>
      <c r="N475" s="337">
        <f t="shared" si="154"/>
        <v>19.45999999999998</v>
      </c>
      <c r="O475" s="337">
        <f t="shared" si="149"/>
        <v>0</v>
      </c>
      <c r="P475" s="337">
        <f t="shared" si="155"/>
        <v>0</v>
      </c>
    </row>
    <row r="476" spans="1:16" ht="17.25" customHeight="1" outlineLevel="1">
      <c r="A476" s="523"/>
      <c r="B476" s="292" t="s">
        <v>110</v>
      </c>
      <c r="C476" s="293"/>
      <c r="D476" s="263" t="str">
        <f>+D477</f>
        <v>Cr.Rt. 0007 (Ivirgarzama)</v>
      </c>
      <c r="E476" s="263" t="str">
        <f>+E477</f>
        <v>Puerto Villarroel (*)</v>
      </c>
      <c r="F476" s="294"/>
      <c r="G476" s="294"/>
      <c r="H476" s="295">
        <f>SUBTOTAL(9,H477:H477)</f>
        <v>26.63</v>
      </c>
      <c r="I476" s="352"/>
      <c r="J476" s="346"/>
      <c r="K476" s="346">
        <f t="shared" si="148"/>
        <v>0</v>
      </c>
      <c r="L476" s="347"/>
      <c r="M476" s="347"/>
      <c r="N476" s="338"/>
      <c r="O476" s="337">
        <f t="shared" si="149"/>
        <v>0</v>
      </c>
      <c r="P476" s="338"/>
    </row>
    <row r="477" spans="1:16" ht="17.25" customHeight="1" outlineLevel="2">
      <c r="A477" s="520" t="s">
        <v>701</v>
      </c>
      <c r="B477" s="265" t="s">
        <v>522</v>
      </c>
      <c r="C477" s="266" t="s">
        <v>1367</v>
      </c>
      <c r="D477" s="262" t="s">
        <v>520</v>
      </c>
      <c r="E477" s="262" t="s">
        <v>521</v>
      </c>
      <c r="F477" s="254">
        <v>0</v>
      </c>
      <c r="G477" s="254">
        <v>26.63</v>
      </c>
      <c r="H477" s="291">
        <f>+G477-F477</f>
        <v>26.63</v>
      </c>
      <c r="I477" s="352" t="s">
        <v>451</v>
      </c>
      <c r="J477" s="346">
        <f>IF(A477="PF",H477,0)</f>
        <v>26.63</v>
      </c>
      <c r="K477" s="346">
        <f t="shared" si="148"/>
        <v>0</v>
      </c>
      <c r="L477" s="346">
        <f>IF(A477="HO",H477,0)</f>
        <v>0</v>
      </c>
      <c r="M477" s="346">
        <f>IF(A477="URB",H477,0)</f>
        <v>0</v>
      </c>
      <c r="N477" s="337">
        <f>IF(A477="GR",H477,0)</f>
        <v>0</v>
      </c>
      <c r="O477" s="337">
        <f t="shared" si="149"/>
        <v>0</v>
      </c>
      <c r="P477" s="337">
        <f>IF(A477="TI",H477,0)</f>
        <v>0</v>
      </c>
    </row>
    <row r="478" spans="1:16" ht="17.25" customHeight="1" outlineLevel="1">
      <c r="A478" s="523"/>
      <c r="B478" s="292" t="s">
        <v>111</v>
      </c>
      <c r="C478" s="293"/>
      <c r="D478" s="263" t="str">
        <f>+D479</f>
        <v>Cr.Rt. F- 002 ( Huarina)</v>
      </c>
      <c r="E478" s="263" t="str">
        <f>+E505</f>
        <v>San Buenaventura</v>
      </c>
      <c r="F478" s="294"/>
      <c r="G478" s="294"/>
      <c r="H478" s="295">
        <f>SUBTOTAL(9,H479:H505)</f>
        <v>1035.7599999999998</v>
      </c>
      <c r="I478" s="352"/>
      <c r="J478" s="346"/>
      <c r="K478" s="346">
        <f t="shared" si="148"/>
        <v>0</v>
      </c>
      <c r="L478" s="347"/>
      <c r="M478" s="347"/>
      <c r="N478" s="338"/>
      <c r="O478" s="337">
        <f t="shared" si="149"/>
        <v>0</v>
      </c>
      <c r="P478" s="338"/>
    </row>
    <row r="479" spans="1:16" ht="17.25" customHeight="1" outlineLevel="2">
      <c r="A479" s="520" t="s">
        <v>701</v>
      </c>
      <c r="B479" s="265" t="s">
        <v>523</v>
      </c>
      <c r="C479" s="266" t="s">
        <v>1367</v>
      </c>
      <c r="D479" s="262" t="s">
        <v>704</v>
      </c>
      <c r="E479" s="262" t="s">
        <v>1116</v>
      </c>
      <c r="F479" s="254">
        <v>0</v>
      </c>
      <c r="G479" s="254">
        <v>22.765000000000001</v>
      </c>
      <c r="H479" s="291">
        <f t="shared" ref="H479:H493" si="158">+G479-F479</f>
        <v>22.765000000000001</v>
      </c>
      <c r="I479" s="352" t="s">
        <v>316</v>
      </c>
      <c r="J479" s="346">
        <f>IF(A479="PF",H479,0)</f>
        <v>22.765000000000001</v>
      </c>
      <c r="K479" s="346">
        <f t="shared" si="148"/>
        <v>0</v>
      </c>
      <c r="L479" s="346">
        <f>IF(A479="HO",H479,0)</f>
        <v>0</v>
      </c>
      <c r="M479" s="346">
        <f t="shared" ref="M479:M505" si="159">IF(A479="URB",H479,0)</f>
        <v>0</v>
      </c>
      <c r="N479" s="337">
        <f>IF(A479="GR",H479,0)</f>
        <v>0</v>
      </c>
      <c r="O479" s="337">
        <f t="shared" si="149"/>
        <v>0</v>
      </c>
      <c r="P479" s="337">
        <f>IF(A479="TI",H479,0)</f>
        <v>0</v>
      </c>
    </row>
    <row r="480" spans="1:16" ht="17.25" customHeight="1" outlineLevel="2">
      <c r="A480" s="520" t="s">
        <v>701</v>
      </c>
      <c r="B480" s="265" t="s">
        <v>523</v>
      </c>
      <c r="C480" s="266" t="s">
        <v>1369</v>
      </c>
      <c r="D480" s="262" t="str">
        <f t="shared" ref="D480:D502" si="160">E479</f>
        <v>Achacachi</v>
      </c>
      <c r="E480" s="262" t="s">
        <v>1117</v>
      </c>
      <c r="F480" s="254">
        <f>+G479</f>
        <v>22.765000000000001</v>
      </c>
      <c r="G480" s="254">
        <v>58.95</v>
      </c>
      <c r="H480" s="291">
        <f t="shared" si="158"/>
        <v>36.185000000000002</v>
      </c>
      <c r="I480" s="352" t="s">
        <v>316</v>
      </c>
      <c r="J480" s="346">
        <f t="shared" ref="J480:J505" si="161">IF(A480="PF",H480,0)</f>
        <v>36.185000000000002</v>
      </c>
      <c r="K480" s="346">
        <f t="shared" si="148"/>
        <v>0</v>
      </c>
      <c r="L480" s="346">
        <f t="shared" ref="L480:L505" si="162">IF(A480="HO",H480,0)</f>
        <v>0</v>
      </c>
      <c r="M480" s="346">
        <f t="shared" si="159"/>
        <v>0</v>
      </c>
      <c r="N480" s="337">
        <f t="shared" ref="N480:N505" si="163">IF(A480="GR",H480,0)</f>
        <v>0</v>
      </c>
      <c r="O480" s="337">
        <f t="shared" si="149"/>
        <v>0</v>
      </c>
      <c r="P480" s="337">
        <f t="shared" ref="P480:P505" si="164">IF(A480="TI",H480,0)</f>
        <v>0</v>
      </c>
    </row>
    <row r="481" spans="1:16" ht="17.25" customHeight="1" outlineLevel="2">
      <c r="A481" s="520" t="s">
        <v>701</v>
      </c>
      <c r="B481" s="265" t="s">
        <v>523</v>
      </c>
      <c r="C481" s="266" t="s">
        <v>1371</v>
      </c>
      <c r="D481" s="262" t="str">
        <f t="shared" si="160"/>
        <v>Ancoraimes</v>
      </c>
      <c r="E481" s="262" t="s">
        <v>524</v>
      </c>
      <c r="F481" s="254">
        <f t="shared" ref="F481:F493" si="165">+G480</f>
        <v>58.95</v>
      </c>
      <c r="G481" s="254">
        <v>84.14</v>
      </c>
      <c r="H481" s="291">
        <f t="shared" si="158"/>
        <v>25.189999999999998</v>
      </c>
      <c r="I481" s="352" t="s">
        <v>316</v>
      </c>
      <c r="J481" s="346">
        <f t="shared" si="161"/>
        <v>25.189999999999998</v>
      </c>
      <c r="K481" s="346">
        <f t="shared" si="148"/>
        <v>0</v>
      </c>
      <c r="L481" s="346">
        <f t="shared" si="162"/>
        <v>0</v>
      </c>
      <c r="M481" s="346">
        <f t="shared" si="159"/>
        <v>0</v>
      </c>
      <c r="N481" s="337">
        <f t="shared" si="163"/>
        <v>0</v>
      </c>
      <c r="O481" s="337">
        <f t="shared" si="149"/>
        <v>0</v>
      </c>
      <c r="P481" s="337">
        <f t="shared" si="164"/>
        <v>0</v>
      </c>
    </row>
    <row r="482" spans="1:16" ht="17.25" customHeight="1" outlineLevel="2">
      <c r="A482" s="520" t="s">
        <v>701</v>
      </c>
      <c r="B482" s="265" t="s">
        <v>523</v>
      </c>
      <c r="C482" s="266" t="s">
        <v>1373</v>
      </c>
      <c r="D482" s="262" t="str">
        <f t="shared" si="160"/>
        <v>Carabuco ( Salida)</v>
      </c>
      <c r="E482" s="262" t="s">
        <v>525</v>
      </c>
      <c r="F482" s="254">
        <f t="shared" si="165"/>
        <v>84.14</v>
      </c>
      <c r="G482" s="254">
        <v>97.59</v>
      </c>
      <c r="H482" s="291">
        <f t="shared" si="158"/>
        <v>13.450000000000003</v>
      </c>
      <c r="I482" s="352" t="s">
        <v>316</v>
      </c>
      <c r="J482" s="346">
        <f t="shared" si="161"/>
        <v>13.450000000000003</v>
      </c>
      <c r="K482" s="346">
        <f t="shared" si="148"/>
        <v>0</v>
      </c>
      <c r="L482" s="346">
        <f t="shared" si="162"/>
        <v>0</v>
      </c>
      <c r="M482" s="346">
        <f t="shared" si="159"/>
        <v>0</v>
      </c>
      <c r="N482" s="337">
        <f t="shared" si="163"/>
        <v>0</v>
      </c>
      <c r="O482" s="337">
        <f t="shared" si="149"/>
        <v>0</v>
      </c>
      <c r="P482" s="337">
        <f t="shared" si="164"/>
        <v>0</v>
      </c>
    </row>
    <row r="483" spans="1:16" ht="17.25" customHeight="1" outlineLevel="2">
      <c r="A483" s="520" t="s">
        <v>18</v>
      </c>
      <c r="B483" s="265" t="s">
        <v>523</v>
      </c>
      <c r="C483" s="266" t="s">
        <v>1374</v>
      </c>
      <c r="D483" s="262" t="str">
        <f>E482</f>
        <v>Escoma (Salida)</v>
      </c>
      <c r="E483" s="262" t="s">
        <v>526</v>
      </c>
      <c r="F483" s="254">
        <f>+G482</f>
        <v>97.59</v>
      </c>
      <c r="G483" s="254">
        <v>121.92</v>
      </c>
      <c r="H483" s="291">
        <f t="shared" si="158"/>
        <v>24.33</v>
      </c>
      <c r="I483" s="352" t="s">
        <v>316</v>
      </c>
      <c r="J483" s="346">
        <f t="shared" si="161"/>
        <v>0</v>
      </c>
      <c r="K483" s="346">
        <f t="shared" si="148"/>
        <v>0</v>
      </c>
      <c r="L483" s="346">
        <f t="shared" si="162"/>
        <v>0</v>
      </c>
      <c r="M483" s="346">
        <f t="shared" si="159"/>
        <v>0</v>
      </c>
      <c r="N483" s="337">
        <f t="shared" si="163"/>
        <v>24.33</v>
      </c>
      <c r="O483" s="337">
        <f t="shared" si="149"/>
        <v>0</v>
      </c>
      <c r="P483" s="337">
        <f t="shared" si="164"/>
        <v>0</v>
      </c>
    </row>
    <row r="484" spans="1:16" ht="17.25" customHeight="1" outlineLevel="2">
      <c r="A484" s="520" t="s">
        <v>18</v>
      </c>
      <c r="B484" s="265" t="s">
        <v>523</v>
      </c>
      <c r="C484" s="266" t="s">
        <v>1377</v>
      </c>
      <c r="D484" s="262" t="str">
        <f t="shared" si="160"/>
        <v>Hualpacayo</v>
      </c>
      <c r="E484" s="262" t="s">
        <v>527</v>
      </c>
      <c r="F484" s="254">
        <f t="shared" si="165"/>
        <v>121.92</v>
      </c>
      <c r="G484" s="254">
        <v>148.01</v>
      </c>
      <c r="H484" s="291">
        <f t="shared" si="158"/>
        <v>26.089999999999989</v>
      </c>
      <c r="I484" s="352" t="s">
        <v>316</v>
      </c>
      <c r="J484" s="346">
        <f t="shared" si="161"/>
        <v>0</v>
      </c>
      <c r="K484" s="346">
        <f t="shared" si="148"/>
        <v>0</v>
      </c>
      <c r="L484" s="346">
        <f t="shared" si="162"/>
        <v>0</v>
      </c>
      <c r="M484" s="346">
        <f t="shared" si="159"/>
        <v>0</v>
      </c>
      <c r="N484" s="337">
        <f t="shared" si="163"/>
        <v>26.089999999999989</v>
      </c>
      <c r="O484" s="337">
        <f t="shared" si="149"/>
        <v>0</v>
      </c>
      <c r="P484" s="337">
        <f t="shared" si="164"/>
        <v>0</v>
      </c>
    </row>
    <row r="485" spans="1:16" ht="17.25" customHeight="1" outlineLevel="2">
      <c r="A485" s="520" t="s">
        <v>18</v>
      </c>
      <c r="B485" s="265" t="s">
        <v>523</v>
      </c>
      <c r="C485" s="266" t="s">
        <v>1379</v>
      </c>
      <c r="D485" s="262" t="str">
        <f t="shared" si="160"/>
        <v>Cr.- Rt.1265</v>
      </c>
      <c r="E485" s="262" t="s">
        <v>1127</v>
      </c>
      <c r="F485" s="254">
        <f t="shared" si="165"/>
        <v>148.01</v>
      </c>
      <c r="G485" s="254">
        <v>165.2</v>
      </c>
      <c r="H485" s="291">
        <f t="shared" si="158"/>
        <v>17.189999999999998</v>
      </c>
      <c r="I485" s="352" t="s">
        <v>316</v>
      </c>
      <c r="J485" s="346">
        <f t="shared" si="161"/>
        <v>0</v>
      </c>
      <c r="K485" s="346">
        <f t="shared" si="148"/>
        <v>0</v>
      </c>
      <c r="L485" s="346">
        <f t="shared" si="162"/>
        <v>0</v>
      </c>
      <c r="M485" s="346">
        <f t="shared" si="159"/>
        <v>0</v>
      </c>
      <c r="N485" s="337">
        <f t="shared" si="163"/>
        <v>17.189999999999998</v>
      </c>
      <c r="O485" s="337">
        <f t="shared" si="149"/>
        <v>0</v>
      </c>
      <c r="P485" s="337">
        <f t="shared" si="164"/>
        <v>0</v>
      </c>
    </row>
    <row r="486" spans="1:16" ht="17.25" customHeight="1" outlineLevel="2">
      <c r="A486" s="520" t="s">
        <v>18</v>
      </c>
      <c r="B486" s="265" t="s">
        <v>523</v>
      </c>
      <c r="C486" s="266" t="s">
        <v>1380</v>
      </c>
      <c r="D486" s="262" t="str">
        <f t="shared" si="160"/>
        <v>Pumazani</v>
      </c>
      <c r="E486" s="262" t="s">
        <v>528</v>
      </c>
      <c r="F486" s="254">
        <f t="shared" si="165"/>
        <v>165.2</v>
      </c>
      <c r="G486" s="254">
        <v>185.26</v>
      </c>
      <c r="H486" s="291">
        <f t="shared" si="158"/>
        <v>20.060000000000002</v>
      </c>
      <c r="I486" s="352" t="s">
        <v>316</v>
      </c>
      <c r="J486" s="346">
        <f t="shared" si="161"/>
        <v>0</v>
      </c>
      <c r="K486" s="346">
        <f t="shared" si="148"/>
        <v>0</v>
      </c>
      <c r="L486" s="346">
        <f t="shared" si="162"/>
        <v>0</v>
      </c>
      <c r="M486" s="346">
        <f t="shared" si="159"/>
        <v>0</v>
      </c>
      <c r="N486" s="337">
        <f t="shared" si="163"/>
        <v>20.060000000000002</v>
      </c>
      <c r="O486" s="337">
        <f t="shared" si="149"/>
        <v>0</v>
      </c>
      <c r="P486" s="337">
        <f t="shared" si="164"/>
        <v>0</v>
      </c>
    </row>
    <row r="487" spans="1:16" ht="17.25" customHeight="1" outlineLevel="2">
      <c r="A487" s="520" t="s">
        <v>18</v>
      </c>
      <c r="B487" s="265" t="s">
        <v>523</v>
      </c>
      <c r="C487" s="266" t="s">
        <v>1383</v>
      </c>
      <c r="D487" s="262" t="str">
        <f t="shared" si="160"/>
        <v>Cr. Acceso a Charazani</v>
      </c>
      <c r="E487" s="262" t="s">
        <v>705</v>
      </c>
      <c r="F487" s="254">
        <f t="shared" si="165"/>
        <v>185.26</v>
      </c>
      <c r="G487" s="254">
        <v>217.71</v>
      </c>
      <c r="H487" s="291">
        <f t="shared" si="158"/>
        <v>32.450000000000017</v>
      </c>
      <c r="I487" s="352" t="s">
        <v>316</v>
      </c>
      <c r="J487" s="346">
        <f t="shared" si="161"/>
        <v>0</v>
      </c>
      <c r="K487" s="346">
        <f t="shared" si="148"/>
        <v>0</v>
      </c>
      <c r="L487" s="346">
        <f t="shared" si="162"/>
        <v>0</v>
      </c>
      <c r="M487" s="346">
        <f t="shared" si="159"/>
        <v>0</v>
      </c>
      <c r="N487" s="337">
        <f t="shared" si="163"/>
        <v>32.450000000000017</v>
      </c>
      <c r="O487" s="337">
        <f t="shared" si="149"/>
        <v>0</v>
      </c>
      <c r="P487" s="337">
        <f t="shared" si="164"/>
        <v>0</v>
      </c>
    </row>
    <row r="488" spans="1:16" ht="17.25" customHeight="1" outlineLevel="2">
      <c r="A488" s="520" t="s">
        <v>18</v>
      </c>
      <c r="B488" s="265" t="s">
        <v>523</v>
      </c>
      <c r="C488" s="266" t="s">
        <v>1385</v>
      </c>
      <c r="D488" s="262" t="str">
        <f t="shared" si="160"/>
        <v>Puente (5) Santa Ana</v>
      </c>
      <c r="E488" s="262" t="s">
        <v>706</v>
      </c>
      <c r="F488" s="254">
        <f t="shared" si="165"/>
        <v>217.71</v>
      </c>
      <c r="G488" s="254">
        <v>234.01</v>
      </c>
      <c r="H488" s="291">
        <f t="shared" si="158"/>
        <v>16.299999999999983</v>
      </c>
      <c r="I488" s="352" t="s">
        <v>316</v>
      </c>
      <c r="J488" s="346">
        <f t="shared" si="161"/>
        <v>0</v>
      </c>
      <c r="K488" s="346">
        <f t="shared" si="148"/>
        <v>0</v>
      </c>
      <c r="L488" s="346">
        <f t="shared" si="162"/>
        <v>0</v>
      </c>
      <c r="M488" s="346">
        <f t="shared" si="159"/>
        <v>0</v>
      </c>
      <c r="N488" s="337">
        <f t="shared" si="163"/>
        <v>16.299999999999983</v>
      </c>
      <c r="O488" s="337">
        <f t="shared" si="149"/>
        <v>0</v>
      </c>
      <c r="P488" s="337">
        <f t="shared" si="164"/>
        <v>0</v>
      </c>
    </row>
    <row r="489" spans="1:16" ht="17.25" customHeight="1" outlineLevel="2">
      <c r="A489" s="520" t="s">
        <v>18</v>
      </c>
      <c r="B489" s="265" t="s">
        <v>523</v>
      </c>
      <c r="C489" s="266" t="s">
        <v>1387</v>
      </c>
      <c r="D489" s="262" t="str">
        <f t="shared" si="160"/>
        <v>Puente 7 Marumpampa</v>
      </c>
      <c r="E489" s="262" t="s">
        <v>529</v>
      </c>
      <c r="F489" s="254">
        <f t="shared" si="165"/>
        <v>234.01</v>
      </c>
      <c r="G489" s="254">
        <v>253.46</v>
      </c>
      <c r="H489" s="291">
        <f t="shared" si="158"/>
        <v>19.450000000000017</v>
      </c>
      <c r="I489" s="352" t="s">
        <v>316</v>
      </c>
      <c r="J489" s="346">
        <f t="shared" si="161"/>
        <v>0</v>
      </c>
      <c r="K489" s="346">
        <f t="shared" si="148"/>
        <v>0</v>
      </c>
      <c r="L489" s="346">
        <f t="shared" si="162"/>
        <v>0</v>
      </c>
      <c r="M489" s="346">
        <f t="shared" si="159"/>
        <v>0</v>
      </c>
      <c r="N489" s="337">
        <f t="shared" si="163"/>
        <v>19.450000000000017</v>
      </c>
      <c r="O489" s="337">
        <f t="shared" si="149"/>
        <v>0</v>
      </c>
      <c r="P489" s="337">
        <f t="shared" si="164"/>
        <v>0</v>
      </c>
    </row>
    <row r="490" spans="1:16" ht="17.25" customHeight="1" outlineLevel="2">
      <c r="A490" s="520" t="s">
        <v>18</v>
      </c>
      <c r="B490" s="265" t="s">
        <v>523</v>
      </c>
      <c r="C490" s="266" t="s">
        <v>1389</v>
      </c>
      <c r="D490" s="262" t="str">
        <f t="shared" si="160"/>
        <v>Calzada</v>
      </c>
      <c r="E490" s="262" t="s">
        <v>530</v>
      </c>
      <c r="F490" s="254">
        <f t="shared" si="165"/>
        <v>253.46</v>
      </c>
      <c r="G490" s="254">
        <v>279.06</v>
      </c>
      <c r="H490" s="291">
        <f t="shared" si="158"/>
        <v>25.599999999999994</v>
      </c>
      <c r="I490" s="352" t="s">
        <v>316</v>
      </c>
      <c r="J490" s="346">
        <f t="shared" si="161"/>
        <v>0</v>
      </c>
      <c r="K490" s="346">
        <f t="shared" si="148"/>
        <v>0</v>
      </c>
      <c r="L490" s="346">
        <f t="shared" si="162"/>
        <v>0</v>
      </c>
      <c r="M490" s="346">
        <f t="shared" si="159"/>
        <v>0</v>
      </c>
      <c r="N490" s="337">
        <f t="shared" si="163"/>
        <v>25.599999999999994</v>
      </c>
      <c r="O490" s="337">
        <f t="shared" si="149"/>
        <v>0</v>
      </c>
      <c r="P490" s="337">
        <f t="shared" si="164"/>
        <v>0</v>
      </c>
    </row>
    <row r="491" spans="1:16" ht="17.25" customHeight="1" outlineLevel="2">
      <c r="A491" s="520" t="s">
        <v>18</v>
      </c>
      <c r="B491" s="265" t="s">
        <v>523</v>
      </c>
      <c r="C491" s="266" t="s">
        <v>1391</v>
      </c>
      <c r="D491" s="262" t="str">
        <f t="shared" si="160"/>
        <v>Paujepata</v>
      </c>
      <c r="E491" s="262" t="s">
        <v>531</v>
      </c>
      <c r="F491" s="254">
        <f t="shared" si="165"/>
        <v>279.06</v>
      </c>
      <c r="G491" s="254">
        <v>309.56</v>
      </c>
      <c r="H491" s="291">
        <f t="shared" si="158"/>
        <v>30.5</v>
      </c>
      <c r="I491" s="352" t="s">
        <v>316</v>
      </c>
      <c r="J491" s="346">
        <f t="shared" si="161"/>
        <v>0</v>
      </c>
      <c r="K491" s="346">
        <f t="shared" si="148"/>
        <v>0</v>
      </c>
      <c r="L491" s="346">
        <f t="shared" si="162"/>
        <v>0</v>
      </c>
      <c r="M491" s="346">
        <f t="shared" si="159"/>
        <v>0</v>
      </c>
      <c r="N491" s="337">
        <f t="shared" si="163"/>
        <v>30.5</v>
      </c>
      <c r="O491" s="337">
        <f t="shared" si="149"/>
        <v>0</v>
      </c>
      <c r="P491" s="337">
        <f t="shared" si="164"/>
        <v>0</v>
      </c>
    </row>
    <row r="492" spans="1:16" ht="17.25" customHeight="1" outlineLevel="2">
      <c r="A492" s="520" t="s">
        <v>18</v>
      </c>
      <c r="B492" s="265" t="s">
        <v>523</v>
      </c>
      <c r="C492" s="266" t="s">
        <v>1393</v>
      </c>
      <c r="D492" s="262" t="str">
        <f t="shared" si="160"/>
        <v>Correo</v>
      </c>
      <c r="E492" s="262" t="s">
        <v>707</v>
      </c>
      <c r="F492" s="254">
        <f t="shared" si="165"/>
        <v>309.56</v>
      </c>
      <c r="G492" s="254">
        <v>325.20999999999998</v>
      </c>
      <c r="H492" s="291">
        <f t="shared" si="158"/>
        <v>15.649999999999977</v>
      </c>
      <c r="I492" s="352" t="s">
        <v>316</v>
      </c>
      <c r="J492" s="346">
        <f t="shared" si="161"/>
        <v>0</v>
      </c>
      <c r="K492" s="346">
        <f t="shared" si="148"/>
        <v>0</v>
      </c>
      <c r="L492" s="346">
        <f t="shared" si="162"/>
        <v>0</v>
      </c>
      <c r="M492" s="346">
        <f t="shared" si="159"/>
        <v>0</v>
      </c>
      <c r="N492" s="337">
        <f t="shared" si="163"/>
        <v>15.649999999999977</v>
      </c>
      <c r="O492" s="337">
        <f t="shared" si="149"/>
        <v>0</v>
      </c>
      <c r="P492" s="337">
        <f t="shared" si="164"/>
        <v>0</v>
      </c>
    </row>
    <row r="493" spans="1:16" ht="17.25" customHeight="1" outlineLevel="2">
      <c r="A493" s="520" t="s">
        <v>18</v>
      </c>
      <c r="B493" s="265" t="s">
        <v>523</v>
      </c>
      <c r="C493" s="266" t="s">
        <v>1395</v>
      </c>
      <c r="D493" s="262" t="str">
        <f t="shared" si="160"/>
        <v>Puchahui</v>
      </c>
      <c r="E493" s="262" t="s">
        <v>918</v>
      </c>
      <c r="F493" s="254">
        <f t="shared" si="165"/>
        <v>325.20999999999998</v>
      </c>
      <c r="G493" s="254">
        <v>349.21</v>
      </c>
      <c r="H493" s="291">
        <f t="shared" si="158"/>
        <v>24</v>
      </c>
      <c r="I493" s="352" t="s">
        <v>316</v>
      </c>
      <c r="J493" s="346">
        <f t="shared" si="161"/>
        <v>0</v>
      </c>
      <c r="K493" s="346">
        <f t="shared" si="148"/>
        <v>0</v>
      </c>
      <c r="L493" s="346">
        <f t="shared" si="162"/>
        <v>0</v>
      </c>
      <c r="M493" s="346">
        <f t="shared" si="159"/>
        <v>0</v>
      </c>
      <c r="N493" s="337">
        <f t="shared" si="163"/>
        <v>24</v>
      </c>
      <c r="O493" s="337">
        <f t="shared" si="149"/>
        <v>0</v>
      </c>
      <c r="P493" s="337">
        <f t="shared" si="164"/>
        <v>0</v>
      </c>
    </row>
    <row r="494" spans="1:16" ht="17.25" customHeight="1" outlineLevel="2">
      <c r="A494" s="520" t="s">
        <v>151</v>
      </c>
      <c r="B494" s="265" t="s">
        <v>523</v>
      </c>
      <c r="C494" s="266" t="s">
        <v>1433</v>
      </c>
      <c r="D494" s="262" t="str">
        <f>E493</f>
        <v>Apolo</v>
      </c>
      <c r="E494" s="262" t="s">
        <v>1129</v>
      </c>
      <c r="F494" s="254">
        <v>349.21100000000001</v>
      </c>
      <c r="G494" s="254">
        <v>517.5</v>
      </c>
      <c r="H494" s="291">
        <v>168.29</v>
      </c>
      <c r="I494" s="352" t="s">
        <v>316</v>
      </c>
      <c r="J494" s="346">
        <f t="shared" si="161"/>
        <v>0</v>
      </c>
      <c r="K494" s="346">
        <f t="shared" si="148"/>
        <v>0</v>
      </c>
      <c r="L494" s="346">
        <f t="shared" si="162"/>
        <v>0</v>
      </c>
      <c r="M494" s="346">
        <f t="shared" si="159"/>
        <v>0</v>
      </c>
      <c r="N494" s="337">
        <f t="shared" si="163"/>
        <v>0</v>
      </c>
      <c r="O494" s="337">
        <f t="shared" si="149"/>
        <v>0</v>
      </c>
      <c r="P494" s="337">
        <f t="shared" si="164"/>
        <v>168.29</v>
      </c>
    </row>
    <row r="495" spans="1:16" ht="17.25" customHeight="1" outlineLevel="2">
      <c r="A495" s="520" t="s">
        <v>151</v>
      </c>
      <c r="B495" s="265" t="s">
        <v>523</v>
      </c>
      <c r="C495" s="266" t="s">
        <v>1435</v>
      </c>
      <c r="D495" s="262" t="str">
        <f>E494</f>
        <v>Ixiamas</v>
      </c>
      <c r="E495" s="262" t="s">
        <v>532</v>
      </c>
      <c r="F495" s="254">
        <v>517.5</v>
      </c>
      <c r="G495" s="319">
        <v>558.5</v>
      </c>
      <c r="H495" s="291">
        <v>41</v>
      </c>
      <c r="I495" s="352" t="s">
        <v>316</v>
      </c>
      <c r="J495" s="346">
        <f t="shared" si="161"/>
        <v>0</v>
      </c>
      <c r="K495" s="346">
        <f t="shared" si="148"/>
        <v>0</v>
      </c>
      <c r="L495" s="346">
        <f t="shared" si="162"/>
        <v>0</v>
      </c>
      <c r="M495" s="346">
        <f t="shared" si="159"/>
        <v>0</v>
      </c>
      <c r="N495" s="337">
        <f t="shared" si="163"/>
        <v>0</v>
      </c>
      <c r="O495" s="337">
        <f t="shared" si="149"/>
        <v>0</v>
      </c>
      <c r="P495" s="337">
        <f t="shared" si="164"/>
        <v>41</v>
      </c>
    </row>
    <row r="496" spans="1:16" ht="17.25" customHeight="1" outlineLevel="2">
      <c r="A496" s="520" t="s">
        <v>151</v>
      </c>
      <c r="B496" s="265" t="s">
        <v>523</v>
      </c>
      <c r="C496" s="266" t="s">
        <v>1439</v>
      </c>
      <c r="D496" s="262" t="str">
        <f t="shared" si="160"/>
        <v>Rio Emero</v>
      </c>
      <c r="E496" s="262" t="s">
        <v>1130</v>
      </c>
      <c r="F496" s="254">
        <v>558.5</v>
      </c>
      <c r="G496" s="254">
        <v>605.29999999999995</v>
      </c>
      <c r="H496" s="291">
        <v>46.8</v>
      </c>
      <c r="I496" s="352" t="s">
        <v>316</v>
      </c>
      <c r="J496" s="346">
        <f t="shared" si="161"/>
        <v>0</v>
      </c>
      <c r="K496" s="346">
        <f t="shared" si="148"/>
        <v>0</v>
      </c>
      <c r="L496" s="346">
        <f t="shared" si="162"/>
        <v>0</v>
      </c>
      <c r="M496" s="346">
        <f t="shared" si="159"/>
        <v>0</v>
      </c>
      <c r="N496" s="337">
        <f t="shared" si="163"/>
        <v>0</v>
      </c>
      <c r="O496" s="337">
        <f t="shared" si="149"/>
        <v>0</v>
      </c>
      <c r="P496" s="337">
        <f t="shared" si="164"/>
        <v>46.8</v>
      </c>
    </row>
    <row r="497" spans="1:16" ht="17.25" customHeight="1" outlineLevel="2">
      <c r="A497" s="520" t="s">
        <v>151</v>
      </c>
      <c r="B497" s="265" t="s">
        <v>523</v>
      </c>
      <c r="C497" s="266" t="s">
        <v>1440</v>
      </c>
      <c r="D497" s="262" t="str">
        <f t="shared" si="160"/>
        <v>Alto Madidi</v>
      </c>
      <c r="E497" s="262" t="s">
        <v>533</v>
      </c>
      <c r="F497" s="254">
        <v>605.29999999999995</v>
      </c>
      <c r="G497" s="254">
        <v>767.36</v>
      </c>
      <c r="H497" s="291">
        <v>162.06</v>
      </c>
      <c r="I497" s="352" t="s">
        <v>316</v>
      </c>
      <c r="J497" s="346">
        <f t="shared" si="161"/>
        <v>0</v>
      </c>
      <c r="K497" s="346">
        <f t="shared" si="148"/>
        <v>0</v>
      </c>
      <c r="L497" s="346">
        <f t="shared" si="162"/>
        <v>0</v>
      </c>
      <c r="M497" s="346">
        <f t="shared" si="159"/>
        <v>0</v>
      </c>
      <c r="N497" s="337">
        <f t="shared" si="163"/>
        <v>0</v>
      </c>
      <c r="O497" s="337">
        <f t="shared" si="149"/>
        <v>0</v>
      </c>
      <c r="P497" s="337">
        <f t="shared" si="164"/>
        <v>162.06</v>
      </c>
    </row>
    <row r="498" spans="1:16" ht="17.25" customHeight="1" outlineLevel="2">
      <c r="A498" s="520" t="s">
        <v>151</v>
      </c>
      <c r="B498" s="265" t="s">
        <v>523</v>
      </c>
      <c r="C498" s="266" t="s">
        <v>1441</v>
      </c>
      <c r="D498" s="262" t="str">
        <f>E497</f>
        <v>Chive (Lim.depto. La Paz-Pando)</v>
      </c>
      <c r="E498" s="262" t="s">
        <v>534</v>
      </c>
      <c r="F498" s="254">
        <f>+G497</f>
        <v>767.36</v>
      </c>
      <c r="G498" s="257">
        <v>805.36</v>
      </c>
      <c r="H498" s="291">
        <f t="shared" ref="H498:H505" si="166">+G498-F498</f>
        <v>38</v>
      </c>
      <c r="I498" s="352" t="s">
        <v>315</v>
      </c>
      <c r="J498" s="346">
        <f t="shared" si="161"/>
        <v>0</v>
      </c>
      <c r="K498" s="346">
        <f t="shared" si="148"/>
        <v>0</v>
      </c>
      <c r="L498" s="346">
        <f t="shared" si="162"/>
        <v>0</v>
      </c>
      <c r="M498" s="346">
        <f t="shared" si="159"/>
        <v>0</v>
      </c>
      <c r="N498" s="337">
        <f t="shared" si="163"/>
        <v>0</v>
      </c>
      <c r="O498" s="337">
        <f t="shared" si="149"/>
        <v>0</v>
      </c>
      <c r="P498" s="337">
        <f t="shared" si="164"/>
        <v>38</v>
      </c>
    </row>
    <row r="499" spans="1:16" ht="17.25" customHeight="1" outlineLevel="2">
      <c r="A499" s="520" t="s">
        <v>151</v>
      </c>
      <c r="B499" s="265" t="s">
        <v>523</v>
      </c>
      <c r="C499" s="266" t="s">
        <v>0</v>
      </c>
      <c r="D499" s="262" t="str">
        <f t="shared" si="160"/>
        <v>Luz de América</v>
      </c>
      <c r="E499" s="262" t="s">
        <v>535</v>
      </c>
      <c r="F499" s="254">
        <f t="shared" ref="F499:F505" si="167">+G498</f>
        <v>805.36</v>
      </c>
      <c r="G499" s="257">
        <v>839.36</v>
      </c>
      <c r="H499" s="291">
        <f t="shared" si="166"/>
        <v>34</v>
      </c>
      <c r="I499" s="352" t="s">
        <v>315</v>
      </c>
      <c r="J499" s="346">
        <f t="shared" si="161"/>
        <v>0</v>
      </c>
      <c r="K499" s="346">
        <f t="shared" si="148"/>
        <v>0</v>
      </c>
      <c r="L499" s="346">
        <f t="shared" si="162"/>
        <v>0</v>
      </c>
      <c r="M499" s="346">
        <f t="shared" si="159"/>
        <v>0</v>
      </c>
      <c r="N499" s="337">
        <f t="shared" si="163"/>
        <v>0</v>
      </c>
      <c r="O499" s="337">
        <f t="shared" si="149"/>
        <v>0</v>
      </c>
      <c r="P499" s="337">
        <f t="shared" si="164"/>
        <v>34</v>
      </c>
    </row>
    <row r="500" spans="1:16" ht="17.25" customHeight="1" outlineLevel="2">
      <c r="A500" s="520" t="s">
        <v>151</v>
      </c>
      <c r="B500" s="265" t="s">
        <v>523</v>
      </c>
      <c r="C500" s="266" t="s">
        <v>1</v>
      </c>
      <c r="D500" s="262" t="str">
        <f t="shared" si="160"/>
        <v xml:space="preserve">San Silvestre </v>
      </c>
      <c r="E500" s="262" t="s">
        <v>536</v>
      </c>
      <c r="F500" s="254">
        <f t="shared" si="167"/>
        <v>839.36</v>
      </c>
      <c r="G500" s="257">
        <v>861.06</v>
      </c>
      <c r="H500" s="291">
        <f t="shared" si="166"/>
        <v>21.699999999999932</v>
      </c>
      <c r="I500" s="352" t="s">
        <v>315</v>
      </c>
      <c r="J500" s="346">
        <f t="shared" si="161"/>
        <v>0</v>
      </c>
      <c r="K500" s="346">
        <f t="shared" si="148"/>
        <v>0</v>
      </c>
      <c r="L500" s="346">
        <f t="shared" si="162"/>
        <v>0</v>
      </c>
      <c r="M500" s="346">
        <f t="shared" si="159"/>
        <v>0</v>
      </c>
      <c r="N500" s="337">
        <f t="shared" si="163"/>
        <v>0</v>
      </c>
      <c r="O500" s="337">
        <f t="shared" si="149"/>
        <v>0</v>
      </c>
      <c r="P500" s="337">
        <f t="shared" si="164"/>
        <v>21.699999999999932</v>
      </c>
    </row>
    <row r="501" spans="1:16" ht="17.25" customHeight="1" outlineLevel="2">
      <c r="A501" s="520" t="s">
        <v>151</v>
      </c>
      <c r="B501" s="265" t="s">
        <v>523</v>
      </c>
      <c r="C501" s="266" t="s">
        <v>2</v>
      </c>
      <c r="D501" s="262" t="str">
        <f t="shared" si="160"/>
        <v>Honduras</v>
      </c>
      <c r="E501" s="262" t="s">
        <v>537</v>
      </c>
      <c r="F501" s="254">
        <f t="shared" si="167"/>
        <v>861.06</v>
      </c>
      <c r="G501" s="257">
        <v>893.59199999999998</v>
      </c>
      <c r="H501" s="291">
        <f t="shared" si="166"/>
        <v>32.532000000000039</v>
      </c>
      <c r="I501" s="352" t="s">
        <v>315</v>
      </c>
      <c r="J501" s="346">
        <f t="shared" si="161"/>
        <v>0</v>
      </c>
      <c r="K501" s="346">
        <f t="shared" si="148"/>
        <v>0</v>
      </c>
      <c r="L501" s="346">
        <f t="shared" si="162"/>
        <v>0</v>
      </c>
      <c r="M501" s="346">
        <f t="shared" si="159"/>
        <v>0</v>
      </c>
      <c r="N501" s="337">
        <f t="shared" si="163"/>
        <v>0</v>
      </c>
      <c r="O501" s="337">
        <f t="shared" si="149"/>
        <v>0</v>
      </c>
      <c r="P501" s="337">
        <f t="shared" si="164"/>
        <v>32.532000000000039</v>
      </c>
    </row>
    <row r="502" spans="1:16" ht="17.25" customHeight="1" outlineLevel="2">
      <c r="A502" s="520" t="s">
        <v>151</v>
      </c>
      <c r="B502" s="265" t="s">
        <v>523</v>
      </c>
      <c r="C502" s="266" t="s">
        <v>3</v>
      </c>
      <c r="D502" s="262" t="str">
        <f t="shared" si="160"/>
        <v>Planchon</v>
      </c>
      <c r="E502" s="262" t="s">
        <v>651</v>
      </c>
      <c r="F502" s="254">
        <f t="shared" si="167"/>
        <v>893.59199999999998</v>
      </c>
      <c r="G502" s="257">
        <v>920.96</v>
      </c>
      <c r="H502" s="291">
        <f t="shared" si="166"/>
        <v>27.368000000000052</v>
      </c>
      <c r="I502" s="352" t="s">
        <v>315</v>
      </c>
      <c r="J502" s="346">
        <f t="shared" si="161"/>
        <v>0</v>
      </c>
      <c r="K502" s="346">
        <f t="shared" si="148"/>
        <v>0</v>
      </c>
      <c r="L502" s="346">
        <f t="shared" si="162"/>
        <v>0</v>
      </c>
      <c r="M502" s="346">
        <f t="shared" si="159"/>
        <v>0</v>
      </c>
      <c r="N502" s="337">
        <f t="shared" si="163"/>
        <v>0</v>
      </c>
      <c r="O502" s="337">
        <f t="shared" si="149"/>
        <v>0</v>
      </c>
      <c r="P502" s="337">
        <f t="shared" si="164"/>
        <v>27.368000000000052</v>
      </c>
    </row>
    <row r="503" spans="1:16" ht="17.25" customHeight="1" outlineLevel="2">
      <c r="A503" s="520" t="s">
        <v>18</v>
      </c>
      <c r="B503" s="265" t="s">
        <v>523</v>
      </c>
      <c r="C503" s="266" t="s">
        <v>4</v>
      </c>
      <c r="D503" s="262" t="s">
        <v>1129</v>
      </c>
      <c r="E503" s="262" t="s">
        <v>538</v>
      </c>
      <c r="F503" s="254">
        <v>517.5</v>
      </c>
      <c r="G503" s="257">
        <v>539.79999999999995</v>
      </c>
      <c r="H503" s="291">
        <f t="shared" si="166"/>
        <v>22.299999999999955</v>
      </c>
      <c r="I503" s="352" t="s">
        <v>316</v>
      </c>
      <c r="J503" s="346">
        <f t="shared" si="161"/>
        <v>0</v>
      </c>
      <c r="K503" s="346">
        <f t="shared" si="148"/>
        <v>0</v>
      </c>
      <c r="L503" s="346">
        <f t="shared" si="162"/>
        <v>0</v>
      </c>
      <c r="M503" s="346">
        <f t="shared" si="159"/>
        <v>0</v>
      </c>
      <c r="N503" s="337">
        <f t="shared" si="163"/>
        <v>22.299999999999955</v>
      </c>
      <c r="O503" s="337">
        <f t="shared" si="149"/>
        <v>0</v>
      </c>
      <c r="P503" s="337">
        <f t="shared" si="164"/>
        <v>0</v>
      </c>
    </row>
    <row r="504" spans="1:16" ht="17.25" customHeight="1" outlineLevel="2">
      <c r="A504" s="520" t="s">
        <v>18</v>
      </c>
      <c r="B504" s="265" t="s">
        <v>523</v>
      </c>
      <c r="C504" s="266" t="s">
        <v>6</v>
      </c>
      <c r="D504" s="262" t="str">
        <f>E503</f>
        <v>Rio Enapurera</v>
      </c>
      <c r="E504" s="262" t="s">
        <v>1133</v>
      </c>
      <c r="F504" s="254">
        <f t="shared" si="167"/>
        <v>539.79999999999995</v>
      </c>
      <c r="G504" s="257">
        <v>578.79999999999995</v>
      </c>
      <c r="H504" s="291">
        <f t="shared" si="166"/>
        <v>39</v>
      </c>
      <c r="I504" s="352" t="s">
        <v>316</v>
      </c>
      <c r="J504" s="346">
        <f t="shared" si="161"/>
        <v>0</v>
      </c>
      <c r="K504" s="346">
        <f t="shared" si="148"/>
        <v>0</v>
      </c>
      <c r="L504" s="346">
        <f t="shared" si="162"/>
        <v>0</v>
      </c>
      <c r="M504" s="346">
        <f t="shared" si="159"/>
        <v>0</v>
      </c>
      <c r="N504" s="337">
        <f t="shared" si="163"/>
        <v>39</v>
      </c>
      <c r="O504" s="337">
        <f t="shared" si="149"/>
        <v>0</v>
      </c>
      <c r="P504" s="337">
        <f t="shared" si="164"/>
        <v>0</v>
      </c>
    </row>
    <row r="505" spans="1:16" ht="17.25" customHeight="1" outlineLevel="2">
      <c r="A505" s="520" t="s">
        <v>18</v>
      </c>
      <c r="B505" s="265" t="s">
        <v>523</v>
      </c>
      <c r="C505" s="266" t="s">
        <v>8</v>
      </c>
      <c r="D505" s="262" t="s">
        <v>1133</v>
      </c>
      <c r="E505" s="262" t="s">
        <v>1134</v>
      </c>
      <c r="F505" s="254">
        <f t="shared" si="167"/>
        <v>578.79999999999995</v>
      </c>
      <c r="G505" s="257">
        <v>632.29999999999995</v>
      </c>
      <c r="H505" s="291">
        <f t="shared" si="166"/>
        <v>53.5</v>
      </c>
      <c r="I505" s="352" t="s">
        <v>316</v>
      </c>
      <c r="J505" s="346">
        <f t="shared" si="161"/>
        <v>0</v>
      </c>
      <c r="K505" s="346">
        <f t="shared" si="148"/>
        <v>0</v>
      </c>
      <c r="L505" s="346">
        <f t="shared" si="162"/>
        <v>0</v>
      </c>
      <c r="M505" s="346">
        <f t="shared" si="159"/>
        <v>0</v>
      </c>
      <c r="N505" s="337">
        <f t="shared" si="163"/>
        <v>53.5</v>
      </c>
      <c r="O505" s="337">
        <f t="shared" si="149"/>
        <v>0</v>
      </c>
      <c r="P505" s="337">
        <f t="shared" si="164"/>
        <v>0</v>
      </c>
    </row>
    <row r="506" spans="1:16" ht="17.25" customHeight="1" outlineLevel="1">
      <c r="A506" s="523"/>
      <c r="B506" s="292" t="s">
        <v>112</v>
      </c>
      <c r="C506" s="293"/>
      <c r="D506" s="263" t="str">
        <f>+D507</f>
        <v>San Ignacio de Velasco</v>
      </c>
      <c r="E506" s="263" t="str">
        <f>+E510</f>
        <v>San José de Chiquitos</v>
      </c>
      <c r="F506" s="294"/>
      <c r="G506" s="294"/>
      <c r="H506" s="295">
        <f>SUBTOTAL(9,H507:H510)</f>
        <v>200</v>
      </c>
      <c r="I506" s="352"/>
      <c r="J506" s="346"/>
      <c r="K506" s="346">
        <f t="shared" si="148"/>
        <v>0</v>
      </c>
      <c r="L506" s="347"/>
      <c r="M506" s="347"/>
      <c r="N506" s="338"/>
      <c r="O506" s="337">
        <f t="shared" si="149"/>
        <v>0</v>
      </c>
      <c r="P506" s="338"/>
    </row>
    <row r="507" spans="1:16" ht="17.25" customHeight="1" outlineLevel="2">
      <c r="A507" s="520" t="s">
        <v>18</v>
      </c>
      <c r="B507" s="265" t="s">
        <v>539</v>
      </c>
      <c r="C507" s="266" t="s">
        <v>1367</v>
      </c>
      <c r="D507" s="262" t="s">
        <v>871</v>
      </c>
      <c r="E507" s="262" t="s">
        <v>1136</v>
      </c>
      <c r="F507" s="254">
        <v>0</v>
      </c>
      <c r="G507" s="254">
        <v>37</v>
      </c>
      <c r="H507" s="291">
        <f>+G507-F507</f>
        <v>37</v>
      </c>
      <c r="I507" s="352" t="s">
        <v>450</v>
      </c>
      <c r="J507" s="346">
        <f>IF(A507="PF",H507,0)</f>
        <v>0</v>
      </c>
      <c r="K507" s="346">
        <f t="shared" si="148"/>
        <v>0</v>
      </c>
      <c r="L507" s="346">
        <f>IF(A507="HO",H507,0)</f>
        <v>0</v>
      </c>
      <c r="M507" s="346">
        <f>IF(A507="URB",H507,0)</f>
        <v>0</v>
      </c>
      <c r="N507" s="337">
        <f>IF(A507="GR",H507,0)</f>
        <v>37</v>
      </c>
      <c r="O507" s="337">
        <f t="shared" si="149"/>
        <v>0</v>
      </c>
      <c r="P507" s="337">
        <f>IF(A507="TI",H507,0)</f>
        <v>0</v>
      </c>
    </row>
    <row r="508" spans="1:16" ht="17.25" customHeight="1" outlineLevel="2">
      <c r="A508" s="520" t="s">
        <v>18</v>
      </c>
      <c r="B508" s="265" t="s">
        <v>539</v>
      </c>
      <c r="C508" s="266" t="s">
        <v>1369</v>
      </c>
      <c r="D508" s="262" t="s">
        <v>1136</v>
      </c>
      <c r="E508" s="262" t="s">
        <v>1137</v>
      </c>
      <c r="F508" s="254">
        <f>+G507</f>
        <v>37</v>
      </c>
      <c r="G508" s="254">
        <v>72</v>
      </c>
      <c r="H508" s="291">
        <f>+G508-F508</f>
        <v>35</v>
      </c>
      <c r="I508" s="352" t="s">
        <v>450</v>
      </c>
      <c r="J508" s="346">
        <f>IF(A508="PF",H508,0)</f>
        <v>0</v>
      </c>
      <c r="K508" s="346">
        <f t="shared" si="148"/>
        <v>0</v>
      </c>
      <c r="L508" s="346">
        <f>IF(A508="HO",H508,0)</f>
        <v>0</v>
      </c>
      <c r="M508" s="346">
        <f>IF(A508="URB",H508,0)</f>
        <v>0</v>
      </c>
      <c r="N508" s="337">
        <f>IF(A508="GR",H508,0)</f>
        <v>35</v>
      </c>
      <c r="O508" s="337">
        <f t="shared" si="149"/>
        <v>0</v>
      </c>
      <c r="P508" s="337">
        <f>IF(A508="TI",H508,0)</f>
        <v>0</v>
      </c>
    </row>
    <row r="509" spans="1:16" ht="17.25" customHeight="1" outlineLevel="2">
      <c r="A509" s="520" t="s">
        <v>18</v>
      </c>
      <c r="B509" s="265" t="s">
        <v>539</v>
      </c>
      <c r="C509" s="266" t="s">
        <v>1371</v>
      </c>
      <c r="D509" s="262" t="s">
        <v>1137</v>
      </c>
      <c r="E509" s="262" t="s">
        <v>540</v>
      </c>
      <c r="F509" s="254">
        <f>+G508</f>
        <v>72</v>
      </c>
      <c r="G509" s="254">
        <v>156</v>
      </c>
      <c r="H509" s="291">
        <f>+G509-F509</f>
        <v>84</v>
      </c>
      <c r="I509" s="352" t="s">
        <v>450</v>
      </c>
      <c r="J509" s="346">
        <f>IF(A509="PF",H509,0)</f>
        <v>0</v>
      </c>
      <c r="K509" s="346">
        <f t="shared" si="148"/>
        <v>0</v>
      </c>
      <c r="L509" s="346">
        <f>IF(A509="HO",H509,0)</f>
        <v>0</v>
      </c>
      <c r="M509" s="346">
        <f>IF(A509="URB",H509,0)</f>
        <v>0</v>
      </c>
      <c r="N509" s="337">
        <f>IF(A509="GR",H509,0)</f>
        <v>84</v>
      </c>
      <c r="O509" s="337">
        <f t="shared" si="149"/>
        <v>0</v>
      </c>
      <c r="P509" s="337">
        <f>IF(A509="TI",H509,0)</f>
        <v>0</v>
      </c>
    </row>
    <row r="510" spans="1:16" ht="17.25" customHeight="1" outlineLevel="2">
      <c r="A510" s="520" t="s">
        <v>18</v>
      </c>
      <c r="B510" s="265" t="s">
        <v>539</v>
      </c>
      <c r="C510" s="266" t="s">
        <v>1373</v>
      </c>
      <c r="D510" s="262" t="s">
        <v>540</v>
      </c>
      <c r="E510" s="262" t="s">
        <v>857</v>
      </c>
      <c r="F510" s="254">
        <v>156</v>
      </c>
      <c r="G510" s="254">
        <v>200</v>
      </c>
      <c r="H510" s="291">
        <f>+G510-F510</f>
        <v>44</v>
      </c>
      <c r="I510" s="352" t="s">
        <v>450</v>
      </c>
      <c r="J510" s="346">
        <f>IF(A510="PF",H510,0)</f>
        <v>0</v>
      </c>
      <c r="K510" s="346">
        <f t="shared" si="148"/>
        <v>0</v>
      </c>
      <c r="L510" s="346">
        <f>IF(A510="HO",H510,0)</f>
        <v>0</v>
      </c>
      <c r="M510" s="346">
        <f>IF(A510="URB",H510,0)</f>
        <v>0</v>
      </c>
      <c r="N510" s="337">
        <f>IF(A510="GR",H510,0)</f>
        <v>44</v>
      </c>
      <c r="O510" s="337">
        <f t="shared" si="149"/>
        <v>0</v>
      </c>
      <c r="P510" s="337">
        <f>IF(A510="TI",H510,0)</f>
        <v>0</v>
      </c>
    </row>
    <row r="511" spans="1:16" ht="17.25" customHeight="1" outlineLevel="1">
      <c r="A511" s="523"/>
      <c r="B511" s="292" t="s">
        <v>113</v>
      </c>
      <c r="C511" s="293"/>
      <c r="D511" s="263" t="str">
        <f>+D512</f>
        <v>Extrema</v>
      </c>
      <c r="E511" s="263" t="str">
        <f>+E513</f>
        <v>Km. 19 (Cr. Rt. F-0013)</v>
      </c>
      <c r="F511" s="294"/>
      <c r="G511" s="294"/>
      <c r="H511" s="295">
        <f>SUBTOTAL(9,H512:H513)</f>
        <v>76</v>
      </c>
      <c r="I511" s="352"/>
      <c r="J511" s="346"/>
      <c r="K511" s="346">
        <f t="shared" si="148"/>
        <v>0</v>
      </c>
      <c r="L511" s="347"/>
      <c r="M511" s="347"/>
      <c r="N511" s="338"/>
      <c r="O511" s="337">
        <f t="shared" si="149"/>
        <v>0</v>
      </c>
      <c r="P511" s="338"/>
    </row>
    <row r="512" spans="1:16" ht="17.25" customHeight="1" outlineLevel="2">
      <c r="A512" s="520" t="s">
        <v>151</v>
      </c>
      <c r="B512" s="265" t="s">
        <v>541</v>
      </c>
      <c r="C512" s="266" t="s">
        <v>1367</v>
      </c>
      <c r="D512" s="262" t="s">
        <v>1141</v>
      </c>
      <c r="E512" s="262" t="s">
        <v>1140</v>
      </c>
      <c r="F512" s="254">
        <v>0</v>
      </c>
      <c r="G512" s="254">
        <v>31.8</v>
      </c>
      <c r="H512" s="291">
        <f>+G512-F512</f>
        <v>31.8</v>
      </c>
      <c r="I512" s="352" t="s">
        <v>315</v>
      </c>
      <c r="J512" s="346">
        <f>IF(A512="PF",H512,0)</f>
        <v>0</v>
      </c>
      <c r="K512" s="346">
        <f t="shared" si="148"/>
        <v>0</v>
      </c>
      <c r="L512" s="346">
        <f>IF(A512="HO",H512,0)</f>
        <v>0</v>
      </c>
      <c r="M512" s="346">
        <f>IF(A512="URB",H512,0)</f>
        <v>0</v>
      </c>
      <c r="N512" s="337">
        <f>IF(A512="GR",H512,0)</f>
        <v>0</v>
      </c>
      <c r="O512" s="337">
        <f t="shared" si="149"/>
        <v>0</v>
      </c>
      <c r="P512" s="337">
        <f>IF(A512="TI",H512,0)</f>
        <v>31.8</v>
      </c>
    </row>
    <row r="513" spans="1:16" ht="17.25" customHeight="1" outlineLevel="2">
      <c r="A513" s="520" t="s">
        <v>151</v>
      </c>
      <c r="B513" s="265" t="s">
        <v>541</v>
      </c>
      <c r="C513" s="266" t="s">
        <v>1369</v>
      </c>
      <c r="D513" s="262" t="str">
        <f>+E512</f>
        <v>Nareuda</v>
      </c>
      <c r="E513" s="262" t="s">
        <v>652</v>
      </c>
      <c r="F513" s="254">
        <f>+G512</f>
        <v>31.8</v>
      </c>
      <c r="G513" s="254">
        <v>76</v>
      </c>
      <c r="H513" s="291">
        <f>+G513-F513</f>
        <v>44.2</v>
      </c>
      <c r="I513" s="352" t="s">
        <v>315</v>
      </c>
      <c r="J513" s="346">
        <f>IF(A513="PF",H513,0)</f>
        <v>0</v>
      </c>
      <c r="K513" s="346">
        <f t="shared" si="148"/>
        <v>0</v>
      </c>
      <c r="L513" s="346">
        <f>IF(A513="HO",H513,0)</f>
        <v>0</v>
      </c>
      <c r="M513" s="346">
        <f>IF(A513="URB",H513,0)</f>
        <v>0</v>
      </c>
      <c r="N513" s="337">
        <f>IF(A513="GR",H513,0)</f>
        <v>0</v>
      </c>
      <c r="O513" s="337">
        <f t="shared" si="149"/>
        <v>0</v>
      </c>
      <c r="P513" s="337">
        <f>IF(A513="TI",H513,0)</f>
        <v>44.2</v>
      </c>
    </row>
    <row r="514" spans="1:16" ht="17.25" customHeight="1" outlineLevel="1">
      <c r="A514" s="523"/>
      <c r="B514" s="292" t="s">
        <v>114</v>
      </c>
      <c r="C514" s="293"/>
      <c r="D514" s="263" t="str">
        <f>+D515</f>
        <v>Cr. Rt.F-001 (El Alto)</v>
      </c>
      <c r="E514" s="314" t="str">
        <f>+E524</f>
        <v>Plaza Charaña</v>
      </c>
      <c r="F514" s="294"/>
      <c r="G514" s="294"/>
      <c r="H514" s="295">
        <f>SUBTOTAL(9,H515:H524)</f>
        <v>210.73</v>
      </c>
      <c r="I514" s="352"/>
      <c r="J514" s="346"/>
      <c r="K514" s="346">
        <f t="shared" si="148"/>
        <v>0</v>
      </c>
      <c r="L514" s="347"/>
      <c r="M514" s="347"/>
      <c r="N514" s="338"/>
      <c r="O514" s="337">
        <f t="shared" si="149"/>
        <v>0</v>
      </c>
      <c r="P514" s="338"/>
    </row>
    <row r="515" spans="1:16" ht="17.25" customHeight="1" outlineLevel="2">
      <c r="A515" s="520" t="s">
        <v>701</v>
      </c>
      <c r="B515" s="265" t="s">
        <v>542</v>
      </c>
      <c r="C515" s="266" t="s">
        <v>1380</v>
      </c>
      <c r="D515" s="262" t="s">
        <v>717</v>
      </c>
      <c r="E515" s="300" t="s">
        <v>718</v>
      </c>
      <c r="F515" s="254">
        <v>0</v>
      </c>
      <c r="G515" s="254">
        <v>21.99</v>
      </c>
      <c r="H515" s="291">
        <f t="shared" ref="H515:H524" si="168">+G515-F515</f>
        <v>21.99</v>
      </c>
      <c r="I515" s="352" t="s">
        <v>316</v>
      </c>
      <c r="J515" s="346">
        <f>IF(A515="PF",H515,0)</f>
        <v>21.99</v>
      </c>
      <c r="K515" s="346">
        <f t="shared" si="148"/>
        <v>0</v>
      </c>
      <c r="L515" s="346">
        <f>IF(A515="HO",H515,0)</f>
        <v>0</v>
      </c>
      <c r="M515" s="346">
        <f t="shared" ref="M515:M524" si="169">IF(A515="URB",H515,0)</f>
        <v>0</v>
      </c>
      <c r="N515" s="337">
        <f>IF(A515="GR",H515,0)</f>
        <v>0</v>
      </c>
      <c r="O515" s="337">
        <f t="shared" si="149"/>
        <v>0</v>
      </c>
      <c r="P515" s="337">
        <f>IF(A515="TI",H515,0)</f>
        <v>0</v>
      </c>
    </row>
    <row r="516" spans="1:16" ht="17.25" customHeight="1" outlineLevel="2">
      <c r="A516" s="520" t="s">
        <v>18</v>
      </c>
      <c r="B516" s="265" t="s">
        <v>542</v>
      </c>
      <c r="C516" s="266" t="s">
        <v>1383</v>
      </c>
      <c r="D516" s="262" t="str">
        <f>+E515</f>
        <v xml:space="preserve">Salida Viacha </v>
      </c>
      <c r="E516" s="262" t="s">
        <v>719</v>
      </c>
      <c r="F516" s="254">
        <f>+G515</f>
        <v>21.99</v>
      </c>
      <c r="G516" s="254">
        <v>50.97</v>
      </c>
      <c r="H516" s="291">
        <f t="shared" si="168"/>
        <v>28.98</v>
      </c>
      <c r="I516" s="352" t="s">
        <v>316</v>
      </c>
      <c r="J516" s="346">
        <f t="shared" ref="J516:J524" si="170">IF(A516="PF",H516,0)</f>
        <v>0</v>
      </c>
      <c r="K516" s="346">
        <f t="shared" si="148"/>
        <v>0</v>
      </c>
      <c r="L516" s="346">
        <f t="shared" ref="L516:L524" si="171">IF(A516="HO",H516,0)</f>
        <v>0</v>
      </c>
      <c r="M516" s="346">
        <f t="shared" si="169"/>
        <v>0</v>
      </c>
      <c r="N516" s="337">
        <f t="shared" ref="N516:N524" si="172">IF(A516="GR",H516,0)</f>
        <v>28.98</v>
      </c>
      <c r="O516" s="337">
        <f t="shared" si="149"/>
        <v>0</v>
      </c>
      <c r="P516" s="337">
        <f t="shared" ref="P516:P524" si="173">IF(A516="TI",H516,0)</f>
        <v>0</v>
      </c>
    </row>
    <row r="517" spans="1:16" ht="17.25" customHeight="1" outlineLevel="2">
      <c r="A517" s="520" t="s">
        <v>18</v>
      </c>
      <c r="B517" s="265" t="s">
        <v>542</v>
      </c>
      <c r="C517" s="266" t="s">
        <v>1385</v>
      </c>
      <c r="D517" s="262" t="str">
        <f t="shared" ref="D517:D524" si="174">+E516</f>
        <v xml:space="preserve">Botijlaca </v>
      </c>
      <c r="E517" s="262" t="s">
        <v>543</v>
      </c>
      <c r="F517" s="254">
        <f t="shared" ref="F517:F524" si="175">+G516</f>
        <v>50.97</v>
      </c>
      <c r="G517" s="254">
        <v>72.31</v>
      </c>
      <c r="H517" s="291">
        <f t="shared" si="168"/>
        <v>21.340000000000003</v>
      </c>
      <c r="I517" s="352" t="s">
        <v>316</v>
      </c>
      <c r="J517" s="346">
        <f t="shared" si="170"/>
        <v>0</v>
      </c>
      <c r="K517" s="346">
        <f t="shared" ref="K517:K580" si="176">IF(A517="TS",H517,0)</f>
        <v>0</v>
      </c>
      <c r="L517" s="346">
        <f t="shared" si="171"/>
        <v>0</v>
      </c>
      <c r="M517" s="346">
        <f t="shared" si="169"/>
        <v>0</v>
      </c>
      <c r="N517" s="337">
        <f t="shared" si="172"/>
        <v>21.340000000000003</v>
      </c>
      <c r="O517" s="337">
        <f t="shared" ref="O517:O580" si="177">IF(A517="ep",H517,0)</f>
        <v>0</v>
      </c>
      <c r="P517" s="337">
        <f t="shared" si="173"/>
        <v>0</v>
      </c>
    </row>
    <row r="518" spans="1:16" ht="17.25" customHeight="1" outlineLevel="2">
      <c r="A518" s="520" t="s">
        <v>18</v>
      </c>
      <c r="B518" s="265" t="s">
        <v>542</v>
      </c>
      <c r="C518" s="266" t="s">
        <v>1387</v>
      </c>
      <c r="D518" s="262" t="str">
        <f t="shared" si="174"/>
        <v>Cr.Colegio Laura Lloko Lloko</v>
      </c>
      <c r="E518" s="262" t="s">
        <v>544</v>
      </c>
      <c r="F518" s="254">
        <f t="shared" si="175"/>
        <v>72.31</v>
      </c>
      <c r="G518" s="254">
        <v>86.82</v>
      </c>
      <c r="H518" s="291">
        <f t="shared" si="168"/>
        <v>14.509999999999991</v>
      </c>
      <c r="I518" s="352" t="s">
        <v>316</v>
      </c>
      <c r="J518" s="346">
        <f t="shared" si="170"/>
        <v>0</v>
      </c>
      <c r="K518" s="346">
        <f t="shared" si="176"/>
        <v>0</v>
      </c>
      <c r="L518" s="346">
        <f t="shared" si="171"/>
        <v>0</v>
      </c>
      <c r="M518" s="346">
        <f t="shared" si="169"/>
        <v>0</v>
      </c>
      <c r="N518" s="337">
        <f t="shared" si="172"/>
        <v>14.509999999999991</v>
      </c>
      <c r="O518" s="337">
        <f t="shared" si="177"/>
        <v>0</v>
      </c>
      <c r="P518" s="337">
        <f t="shared" si="173"/>
        <v>0</v>
      </c>
    </row>
    <row r="519" spans="1:16" ht="17.25" customHeight="1" outlineLevel="2">
      <c r="A519" s="520" t="s">
        <v>18</v>
      </c>
      <c r="B519" s="265" t="s">
        <v>542</v>
      </c>
      <c r="C519" s="266" t="s">
        <v>1389</v>
      </c>
      <c r="D519" s="262" t="str">
        <f t="shared" si="174"/>
        <v>Salida Caquiaviri</v>
      </c>
      <c r="E519" s="262" t="s">
        <v>545</v>
      </c>
      <c r="F519" s="254">
        <f t="shared" si="175"/>
        <v>86.82</v>
      </c>
      <c r="G519" s="254">
        <v>109.13</v>
      </c>
      <c r="H519" s="291">
        <f t="shared" si="168"/>
        <v>22.310000000000002</v>
      </c>
      <c r="I519" s="352" t="s">
        <v>316</v>
      </c>
      <c r="J519" s="346">
        <f t="shared" si="170"/>
        <v>0</v>
      </c>
      <c r="K519" s="346">
        <f t="shared" si="176"/>
        <v>0</v>
      </c>
      <c r="L519" s="346">
        <f t="shared" si="171"/>
        <v>0</v>
      </c>
      <c r="M519" s="346">
        <f t="shared" si="169"/>
        <v>0</v>
      </c>
      <c r="N519" s="337">
        <f t="shared" si="172"/>
        <v>22.310000000000002</v>
      </c>
      <c r="O519" s="337">
        <f t="shared" si="177"/>
        <v>0</v>
      </c>
      <c r="P519" s="337">
        <f t="shared" si="173"/>
        <v>0</v>
      </c>
    </row>
    <row r="520" spans="1:16" ht="17.25" customHeight="1" outlineLevel="2">
      <c r="A520" s="520" t="s">
        <v>18</v>
      </c>
      <c r="B520" s="265" t="s">
        <v>542</v>
      </c>
      <c r="C520" s="266" t="s">
        <v>1391</v>
      </c>
      <c r="D520" s="262" t="str">
        <f t="shared" si="174"/>
        <v>Salida Viachaya ( Cumbre)</v>
      </c>
      <c r="E520" s="262" t="s">
        <v>546</v>
      </c>
      <c r="F520" s="254">
        <f t="shared" si="175"/>
        <v>109.13</v>
      </c>
      <c r="G520" s="254">
        <v>135.28</v>
      </c>
      <c r="H520" s="291">
        <f t="shared" si="168"/>
        <v>26.150000000000006</v>
      </c>
      <c r="I520" s="352" t="s">
        <v>316</v>
      </c>
      <c r="J520" s="346">
        <f t="shared" si="170"/>
        <v>0</v>
      </c>
      <c r="K520" s="346">
        <f t="shared" si="176"/>
        <v>0</v>
      </c>
      <c r="L520" s="346">
        <f t="shared" si="171"/>
        <v>0</v>
      </c>
      <c r="M520" s="346">
        <f t="shared" si="169"/>
        <v>0</v>
      </c>
      <c r="N520" s="337">
        <f t="shared" si="172"/>
        <v>26.150000000000006</v>
      </c>
      <c r="O520" s="337">
        <f t="shared" si="177"/>
        <v>0</v>
      </c>
      <c r="P520" s="337">
        <f t="shared" si="173"/>
        <v>0</v>
      </c>
    </row>
    <row r="521" spans="1:16" ht="17.25" customHeight="1" outlineLevel="2">
      <c r="A521" s="520" t="s">
        <v>18</v>
      </c>
      <c r="B521" s="265" t="s">
        <v>542</v>
      </c>
      <c r="C521" s="266" t="s">
        <v>1393</v>
      </c>
      <c r="D521" s="262" t="str">
        <f t="shared" si="174"/>
        <v>Salida de Achiri</v>
      </c>
      <c r="E521" s="262" t="s">
        <v>547</v>
      </c>
      <c r="F521" s="254">
        <f t="shared" si="175"/>
        <v>135.28</v>
      </c>
      <c r="G521" s="254">
        <v>162.38</v>
      </c>
      <c r="H521" s="291">
        <f t="shared" si="168"/>
        <v>27.099999999999994</v>
      </c>
      <c r="I521" s="352" t="s">
        <v>316</v>
      </c>
      <c r="J521" s="346">
        <f t="shared" si="170"/>
        <v>0</v>
      </c>
      <c r="K521" s="346">
        <f t="shared" si="176"/>
        <v>0</v>
      </c>
      <c r="L521" s="346">
        <f t="shared" si="171"/>
        <v>0</v>
      </c>
      <c r="M521" s="346">
        <f t="shared" si="169"/>
        <v>0</v>
      </c>
      <c r="N521" s="337">
        <f t="shared" si="172"/>
        <v>27.099999999999994</v>
      </c>
      <c r="O521" s="337">
        <f t="shared" si="177"/>
        <v>0</v>
      </c>
      <c r="P521" s="337">
        <f t="shared" si="173"/>
        <v>0</v>
      </c>
    </row>
    <row r="522" spans="1:16" ht="17.25" customHeight="1" outlineLevel="2">
      <c r="A522" s="520" t="s">
        <v>18</v>
      </c>
      <c r="B522" s="265" t="s">
        <v>542</v>
      </c>
      <c r="C522" s="266" t="s">
        <v>1395</v>
      </c>
      <c r="D522" s="262" t="str">
        <f t="shared" si="174"/>
        <v>Salida de Berenguela</v>
      </c>
      <c r="E522" s="262" t="s">
        <v>548</v>
      </c>
      <c r="F522" s="254">
        <f t="shared" si="175"/>
        <v>162.38</v>
      </c>
      <c r="G522" s="254">
        <v>177.7</v>
      </c>
      <c r="H522" s="291">
        <f t="shared" si="168"/>
        <v>15.319999999999993</v>
      </c>
      <c r="I522" s="352" t="s">
        <v>316</v>
      </c>
      <c r="J522" s="346">
        <f t="shared" si="170"/>
        <v>0</v>
      </c>
      <c r="K522" s="346">
        <f t="shared" si="176"/>
        <v>0</v>
      </c>
      <c r="L522" s="346">
        <f t="shared" si="171"/>
        <v>0</v>
      </c>
      <c r="M522" s="346">
        <f t="shared" si="169"/>
        <v>0</v>
      </c>
      <c r="N522" s="337">
        <f t="shared" si="172"/>
        <v>15.319999999999993</v>
      </c>
      <c r="O522" s="337">
        <f t="shared" si="177"/>
        <v>0</v>
      </c>
      <c r="P522" s="337">
        <f t="shared" si="173"/>
        <v>0</v>
      </c>
    </row>
    <row r="523" spans="1:16" ht="17.25" customHeight="1" outlineLevel="2">
      <c r="A523" s="520" t="s">
        <v>18</v>
      </c>
      <c r="B523" s="265" t="s">
        <v>542</v>
      </c>
      <c r="C523" s="266" t="s">
        <v>1433</v>
      </c>
      <c r="D523" s="262" t="str">
        <f t="shared" si="174"/>
        <v>Cr. Rt. 1450</v>
      </c>
      <c r="E523" s="262" t="s">
        <v>549</v>
      </c>
      <c r="F523" s="254">
        <f t="shared" si="175"/>
        <v>177.7</v>
      </c>
      <c r="G523" s="254">
        <v>191.2</v>
      </c>
      <c r="H523" s="291">
        <f t="shared" si="168"/>
        <v>13.5</v>
      </c>
      <c r="I523" s="352" t="s">
        <v>316</v>
      </c>
      <c r="J523" s="346">
        <f t="shared" si="170"/>
        <v>0</v>
      </c>
      <c r="K523" s="346">
        <f t="shared" si="176"/>
        <v>0</v>
      </c>
      <c r="L523" s="346">
        <f t="shared" si="171"/>
        <v>0</v>
      </c>
      <c r="M523" s="346">
        <f t="shared" si="169"/>
        <v>0</v>
      </c>
      <c r="N523" s="337">
        <f t="shared" si="172"/>
        <v>13.5</v>
      </c>
      <c r="O523" s="337">
        <f t="shared" si="177"/>
        <v>0</v>
      </c>
      <c r="P523" s="337">
        <f t="shared" si="173"/>
        <v>0</v>
      </c>
    </row>
    <row r="524" spans="1:16" ht="17.25" customHeight="1" outlineLevel="2">
      <c r="A524" s="520" t="s">
        <v>18</v>
      </c>
      <c r="B524" s="265" t="s">
        <v>542</v>
      </c>
      <c r="C524" s="266" t="s">
        <v>1435</v>
      </c>
      <c r="D524" s="262" t="str">
        <f t="shared" si="174"/>
        <v>Orilla Oeste Río Mauri</v>
      </c>
      <c r="E524" s="262" t="s">
        <v>872</v>
      </c>
      <c r="F524" s="254">
        <f t="shared" si="175"/>
        <v>191.2</v>
      </c>
      <c r="G524" s="254">
        <v>210.73</v>
      </c>
      <c r="H524" s="291">
        <f t="shared" si="168"/>
        <v>19.53</v>
      </c>
      <c r="I524" s="352" t="s">
        <v>316</v>
      </c>
      <c r="J524" s="346">
        <f t="shared" si="170"/>
        <v>0</v>
      </c>
      <c r="K524" s="346">
        <f t="shared" si="176"/>
        <v>0</v>
      </c>
      <c r="L524" s="346">
        <f t="shared" si="171"/>
        <v>0</v>
      </c>
      <c r="M524" s="346">
        <f t="shared" si="169"/>
        <v>0</v>
      </c>
      <c r="N524" s="337">
        <f t="shared" si="172"/>
        <v>19.53</v>
      </c>
      <c r="O524" s="337">
        <f t="shared" si="177"/>
        <v>0</v>
      </c>
      <c r="P524" s="337">
        <f t="shared" si="173"/>
        <v>0</v>
      </c>
    </row>
    <row r="525" spans="1:16" ht="17.25" customHeight="1" outlineLevel="1">
      <c r="A525" s="523"/>
      <c r="B525" s="301" t="s">
        <v>115</v>
      </c>
      <c r="C525" s="315"/>
      <c r="D525" s="263" t="str">
        <f>+D526</f>
        <v>Cruce Ruta F-014 (Hornillos)</v>
      </c>
      <c r="E525" s="263" t="str">
        <f>+E530</f>
        <v>Cruce Ruta F-0001 Las Carreras</v>
      </c>
      <c r="F525" s="294"/>
      <c r="G525" s="294"/>
      <c r="H525" s="295">
        <f>SUBTOTAL(9,H526:H530)</f>
        <v>81</v>
      </c>
      <c r="I525" s="353"/>
      <c r="J525" s="346"/>
      <c r="K525" s="346">
        <f t="shared" si="176"/>
        <v>0</v>
      </c>
      <c r="L525" s="347"/>
      <c r="M525" s="347"/>
      <c r="N525" s="338"/>
      <c r="O525" s="337">
        <f t="shared" si="177"/>
        <v>0</v>
      </c>
      <c r="P525" s="338"/>
    </row>
    <row r="526" spans="1:16" ht="17.25" customHeight="1" outlineLevel="2">
      <c r="A526" s="520" t="s">
        <v>151</v>
      </c>
      <c r="B526" s="303" t="s">
        <v>1371</v>
      </c>
      <c r="C526" s="302" t="s">
        <v>1367</v>
      </c>
      <c r="D526" s="262" t="s">
        <v>1405</v>
      </c>
      <c r="E526" s="262" t="s">
        <v>551</v>
      </c>
      <c r="F526" s="254">
        <v>0</v>
      </c>
      <c r="G526" s="254">
        <v>15</v>
      </c>
      <c r="H526" s="291">
        <f>+G526-F526</f>
        <v>15</v>
      </c>
      <c r="I526" s="353" t="s">
        <v>453</v>
      </c>
      <c r="J526" s="346">
        <f>IF(A526="PF",H526,0)</f>
        <v>0</v>
      </c>
      <c r="K526" s="346">
        <f t="shared" si="176"/>
        <v>0</v>
      </c>
      <c r="L526" s="346">
        <f>IF(A526="HO",H526,0)</f>
        <v>0</v>
      </c>
      <c r="M526" s="346">
        <f>IF(A526="URB",H526,0)</f>
        <v>0</v>
      </c>
      <c r="N526" s="337">
        <f>IF(A526="GR",H526,0)</f>
        <v>0</v>
      </c>
      <c r="O526" s="337">
        <f t="shared" si="177"/>
        <v>0</v>
      </c>
      <c r="P526" s="337">
        <f>IF(A526="TI",H526,0)</f>
        <v>15</v>
      </c>
    </row>
    <row r="527" spans="1:16" ht="17.25" customHeight="1" outlineLevel="2">
      <c r="A527" s="520" t="s">
        <v>151</v>
      </c>
      <c r="B527" s="303" t="s">
        <v>1371</v>
      </c>
      <c r="C527" s="302" t="s">
        <v>1369</v>
      </c>
      <c r="D527" s="262" t="str">
        <f>E526</f>
        <v>Mal Paso</v>
      </c>
      <c r="E527" s="262" t="s">
        <v>1406</v>
      </c>
      <c r="F527" s="254">
        <f>G526</f>
        <v>15</v>
      </c>
      <c r="G527" s="257">
        <v>25</v>
      </c>
      <c r="H527" s="291">
        <f>+G527-F527</f>
        <v>10</v>
      </c>
      <c r="I527" s="352" t="s">
        <v>453</v>
      </c>
      <c r="J527" s="346">
        <f>IF(A527="PF",H527,0)</f>
        <v>0</v>
      </c>
      <c r="K527" s="346">
        <f t="shared" si="176"/>
        <v>0</v>
      </c>
      <c r="L527" s="346">
        <f>IF(A527="HO",H527,0)</f>
        <v>0</v>
      </c>
      <c r="M527" s="346">
        <f>IF(A527="URB",H527,0)</f>
        <v>0</v>
      </c>
      <c r="N527" s="337">
        <f>IF(A527="GR",H527,0)</f>
        <v>0</v>
      </c>
      <c r="O527" s="337">
        <f t="shared" si="177"/>
        <v>0</v>
      </c>
      <c r="P527" s="337">
        <f>IF(A527="TI",H527,0)</f>
        <v>10</v>
      </c>
    </row>
    <row r="528" spans="1:16" ht="17.25" customHeight="1" outlineLevel="2">
      <c r="A528" s="520" t="s">
        <v>151</v>
      </c>
      <c r="B528" s="303" t="s">
        <v>1371</v>
      </c>
      <c r="C528" s="302" t="s">
        <v>1371</v>
      </c>
      <c r="D528" s="262" t="str">
        <f>E527</f>
        <v>Cumbre (Lim.Dtos. Chuquisaca - Potosí)</v>
      </c>
      <c r="E528" s="262" t="s">
        <v>552</v>
      </c>
      <c r="F528" s="254">
        <f>G527</f>
        <v>25</v>
      </c>
      <c r="G528" s="257">
        <v>35.1</v>
      </c>
      <c r="H528" s="291">
        <f>+G528-F528</f>
        <v>10.100000000000001</v>
      </c>
      <c r="I528" s="352" t="s">
        <v>452</v>
      </c>
      <c r="J528" s="346">
        <f>IF(A528="PF",H528,0)</f>
        <v>0</v>
      </c>
      <c r="K528" s="346">
        <f t="shared" si="176"/>
        <v>0</v>
      </c>
      <c r="L528" s="346">
        <f>IF(A528="HO",H528,0)</f>
        <v>0</v>
      </c>
      <c r="M528" s="346">
        <f>IF(A528="URB",H528,0)</f>
        <v>0</v>
      </c>
      <c r="N528" s="337">
        <f>IF(A528="GR",H528,0)</f>
        <v>0</v>
      </c>
      <c r="O528" s="337">
        <f t="shared" si="177"/>
        <v>0</v>
      </c>
      <c r="P528" s="337">
        <f>IF(A528="TI",H528,0)</f>
        <v>10.100000000000001</v>
      </c>
    </row>
    <row r="529" spans="1:16" ht="17.25" customHeight="1" outlineLevel="2">
      <c r="A529" s="520" t="s">
        <v>151</v>
      </c>
      <c r="B529" s="303" t="s">
        <v>1371</v>
      </c>
      <c r="C529" s="302" t="s">
        <v>1373</v>
      </c>
      <c r="D529" s="262" t="str">
        <f>E528</f>
        <v>Abra Negra</v>
      </c>
      <c r="E529" s="262" t="s">
        <v>1407</v>
      </c>
      <c r="F529" s="254">
        <f>G528</f>
        <v>35.1</v>
      </c>
      <c r="G529" s="257">
        <v>59.8</v>
      </c>
      <c r="H529" s="291">
        <f>+G529-F529</f>
        <v>24.699999999999996</v>
      </c>
      <c r="I529" s="352" t="s">
        <v>452</v>
      </c>
      <c r="J529" s="346">
        <f>IF(A529="PF",H529,0)</f>
        <v>0</v>
      </c>
      <c r="K529" s="346">
        <f t="shared" si="176"/>
        <v>0</v>
      </c>
      <c r="L529" s="346">
        <f>IF(A529="HO",H529,0)</f>
        <v>0</v>
      </c>
      <c r="M529" s="346">
        <f>IF(A529="URB",H529,0)</f>
        <v>0</v>
      </c>
      <c r="N529" s="337">
        <f>IF(A529="GR",H529,0)</f>
        <v>0</v>
      </c>
      <c r="O529" s="337">
        <f t="shared" si="177"/>
        <v>0</v>
      </c>
      <c r="P529" s="337">
        <f>IF(A529="TI",H529,0)</f>
        <v>24.699999999999996</v>
      </c>
    </row>
    <row r="530" spans="1:16" ht="17.25" customHeight="1" outlineLevel="2">
      <c r="A530" s="520" t="s">
        <v>151</v>
      </c>
      <c r="B530" s="303" t="s">
        <v>1371</v>
      </c>
      <c r="C530" s="302" t="s">
        <v>1374</v>
      </c>
      <c r="D530" s="262" t="str">
        <f>E529</f>
        <v>Iglesia Impora</v>
      </c>
      <c r="E530" s="262" t="s">
        <v>1408</v>
      </c>
      <c r="F530" s="254">
        <f>G529</f>
        <v>59.8</v>
      </c>
      <c r="G530" s="257">
        <v>81</v>
      </c>
      <c r="H530" s="291">
        <f>+G530-F530</f>
        <v>21.200000000000003</v>
      </c>
      <c r="I530" s="352" t="s">
        <v>452</v>
      </c>
      <c r="J530" s="346">
        <f>IF(A530="PF",H530,0)</f>
        <v>0</v>
      </c>
      <c r="K530" s="346">
        <f t="shared" si="176"/>
        <v>0</v>
      </c>
      <c r="L530" s="346">
        <f>IF(A530="HO",H530,0)</f>
        <v>0</v>
      </c>
      <c r="M530" s="346">
        <f>IF(A530="URB",H530,0)</f>
        <v>0</v>
      </c>
      <c r="N530" s="337">
        <f>IF(A530="GR",H530,0)</f>
        <v>0</v>
      </c>
      <c r="O530" s="337">
        <f t="shared" si="177"/>
        <v>0</v>
      </c>
      <c r="P530" s="337">
        <f>IF(A530="TI",H530,0)</f>
        <v>21.200000000000003</v>
      </c>
    </row>
    <row r="531" spans="1:16" ht="17.25" customHeight="1" outlineLevel="1">
      <c r="A531" s="523"/>
      <c r="B531" s="301" t="s">
        <v>116</v>
      </c>
      <c r="C531" s="315"/>
      <c r="D531" s="263" t="str">
        <f>+D532</f>
        <v>Uyuni</v>
      </c>
      <c r="E531" s="263" t="str">
        <f>+E540</f>
        <v>Tranca Tupiza</v>
      </c>
      <c r="F531" s="294"/>
      <c r="G531" s="299"/>
      <c r="H531" s="295">
        <f>SUBTOTAL(9,H532:H540)</f>
        <v>196.78</v>
      </c>
      <c r="I531" s="352"/>
      <c r="J531" s="346"/>
      <c r="K531" s="346">
        <f t="shared" si="176"/>
        <v>0</v>
      </c>
      <c r="L531" s="347"/>
      <c r="M531" s="347"/>
      <c r="N531" s="338"/>
      <c r="O531" s="337">
        <f t="shared" si="177"/>
        <v>0</v>
      </c>
      <c r="P531" s="338"/>
    </row>
    <row r="532" spans="1:16" ht="17.25" customHeight="1" outlineLevel="2">
      <c r="A532" s="520" t="s">
        <v>18</v>
      </c>
      <c r="B532" s="303" t="s">
        <v>585</v>
      </c>
      <c r="C532" s="302" t="s">
        <v>1367</v>
      </c>
      <c r="D532" s="262" t="s">
        <v>874</v>
      </c>
      <c r="E532" s="262" t="s">
        <v>1410</v>
      </c>
      <c r="F532" s="254">
        <v>0</v>
      </c>
      <c r="G532" s="257">
        <v>31.65</v>
      </c>
      <c r="H532" s="291">
        <f>+G532-F532</f>
        <v>31.65</v>
      </c>
      <c r="I532" s="352" t="s">
        <v>453</v>
      </c>
      <c r="J532" s="346">
        <f>IF(A532="PF",H532,0)</f>
        <v>0</v>
      </c>
      <c r="K532" s="346">
        <f t="shared" si="176"/>
        <v>0</v>
      </c>
      <c r="L532" s="346">
        <f>IF(A532="HO",H532,0)</f>
        <v>0</v>
      </c>
      <c r="M532" s="346">
        <f t="shared" ref="M532:M540" si="178">IF(A532="URB",H532,0)</f>
        <v>0</v>
      </c>
      <c r="N532" s="337">
        <f>IF(A532="GR",H532,0)</f>
        <v>31.65</v>
      </c>
      <c r="O532" s="337">
        <f t="shared" si="177"/>
        <v>0</v>
      </c>
      <c r="P532" s="337">
        <f>IF(A532="TI",H532,0)</f>
        <v>0</v>
      </c>
    </row>
    <row r="533" spans="1:16" ht="17.25" customHeight="1" outlineLevel="2">
      <c r="A533" s="520" t="s">
        <v>18</v>
      </c>
      <c r="B533" s="303" t="s">
        <v>585</v>
      </c>
      <c r="C533" s="302" t="s">
        <v>1369</v>
      </c>
      <c r="D533" s="262" t="str">
        <f t="shared" ref="D533:D539" si="179">E532</f>
        <v>Estación km 33</v>
      </c>
      <c r="E533" s="262" t="s">
        <v>586</v>
      </c>
      <c r="F533" s="254">
        <f>+G532</f>
        <v>31.65</v>
      </c>
      <c r="G533" s="257">
        <v>70.180000000000007</v>
      </c>
      <c r="H533" s="291">
        <f t="shared" ref="H533:H540" si="180">+G533-F533</f>
        <v>38.530000000000008</v>
      </c>
      <c r="I533" s="352" t="s">
        <v>453</v>
      </c>
      <c r="J533" s="346">
        <f t="shared" ref="J533:J540" si="181">IF(A533="PF",H533,0)</f>
        <v>0</v>
      </c>
      <c r="K533" s="346">
        <f t="shared" si="176"/>
        <v>0</v>
      </c>
      <c r="L533" s="346">
        <f t="shared" ref="L533:L540" si="182">IF(A533="HO",H533,0)</f>
        <v>0</v>
      </c>
      <c r="M533" s="346">
        <f t="shared" si="178"/>
        <v>0</v>
      </c>
      <c r="N533" s="337">
        <f t="shared" ref="N533:N540" si="183">IF(A533="GR",H533,0)</f>
        <v>38.530000000000008</v>
      </c>
      <c r="O533" s="337">
        <f t="shared" si="177"/>
        <v>0</v>
      </c>
      <c r="P533" s="337">
        <f t="shared" ref="P533:P540" si="184">IF(A533="TI",H533,0)</f>
        <v>0</v>
      </c>
    </row>
    <row r="534" spans="1:16" ht="17.25" customHeight="1" outlineLevel="2">
      <c r="A534" s="520" t="s">
        <v>18</v>
      </c>
      <c r="B534" s="303" t="s">
        <v>585</v>
      </c>
      <c r="C534" s="302" t="s">
        <v>1371</v>
      </c>
      <c r="D534" s="262" t="str">
        <f t="shared" si="179"/>
        <v>Cerdas</v>
      </c>
      <c r="E534" s="262" t="s">
        <v>587</v>
      </c>
      <c r="F534" s="254">
        <f t="shared" ref="F534:F539" si="185">+G533</f>
        <v>70.180000000000007</v>
      </c>
      <c r="G534" s="257">
        <v>89.53</v>
      </c>
      <c r="H534" s="291">
        <f t="shared" si="180"/>
        <v>19.349999999999994</v>
      </c>
      <c r="I534" s="352" t="s">
        <v>453</v>
      </c>
      <c r="J534" s="346">
        <f t="shared" si="181"/>
        <v>0</v>
      </c>
      <c r="K534" s="346">
        <f t="shared" si="176"/>
        <v>0</v>
      </c>
      <c r="L534" s="346">
        <f t="shared" si="182"/>
        <v>0</v>
      </c>
      <c r="M534" s="346">
        <f t="shared" si="178"/>
        <v>0</v>
      </c>
      <c r="N534" s="337">
        <f t="shared" si="183"/>
        <v>19.349999999999994</v>
      </c>
      <c r="O534" s="337">
        <f t="shared" si="177"/>
        <v>0</v>
      </c>
      <c r="P534" s="337">
        <f t="shared" si="184"/>
        <v>0</v>
      </c>
    </row>
    <row r="535" spans="1:16" ht="17.25" customHeight="1" outlineLevel="2">
      <c r="A535" s="520" t="s">
        <v>18</v>
      </c>
      <c r="B535" s="303" t="s">
        <v>585</v>
      </c>
      <c r="C535" s="302" t="s">
        <v>1373</v>
      </c>
      <c r="D535" s="262" t="str">
        <f t="shared" si="179"/>
        <v>Chocaya</v>
      </c>
      <c r="E535" s="262" t="s">
        <v>1151</v>
      </c>
      <c r="F535" s="254">
        <f t="shared" si="185"/>
        <v>89.53</v>
      </c>
      <c r="G535" s="257">
        <v>96.18</v>
      </c>
      <c r="H535" s="291">
        <f t="shared" si="180"/>
        <v>6.6500000000000057</v>
      </c>
      <c r="I535" s="352" t="s">
        <v>453</v>
      </c>
      <c r="J535" s="346">
        <f t="shared" si="181"/>
        <v>0</v>
      </c>
      <c r="K535" s="346">
        <f t="shared" si="176"/>
        <v>0</v>
      </c>
      <c r="L535" s="346">
        <f t="shared" si="182"/>
        <v>0</v>
      </c>
      <c r="M535" s="346">
        <f t="shared" si="178"/>
        <v>0</v>
      </c>
      <c r="N535" s="337">
        <f t="shared" si="183"/>
        <v>6.6500000000000057</v>
      </c>
      <c r="O535" s="337">
        <f t="shared" si="177"/>
        <v>0</v>
      </c>
      <c r="P535" s="337">
        <f t="shared" si="184"/>
        <v>0</v>
      </c>
    </row>
    <row r="536" spans="1:16" ht="17.25" customHeight="1" outlineLevel="2">
      <c r="A536" s="520" t="s">
        <v>151</v>
      </c>
      <c r="B536" s="303" t="s">
        <v>585</v>
      </c>
      <c r="C536" s="302" t="s">
        <v>1374</v>
      </c>
      <c r="D536" s="262" t="str">
        <f>E535</f>
        <v>Atocha</v>
      </c>
      <c r="E536" s="262" t="s">
        <v>588</v>
      </c>
      <c r="F536" s="254">
        <f>+G535</f>
        <v>96.18</v>
      </c>
      <c r="G536" s="257">
        <v>112.98</v>
      </c>
      <c r="H536" s="291">
        <f t="shared" si="180"/>
        <v>16.799999999999997</v>
      </c>
      <c r="I536" s="352" t="s">
        <v>453</v>
      </c>
      <c r="J536" s="346">
        <f t="shared" si="181"/>
        <v>0</v>
      </c>
      <c r="K536" s="346">
        <f t="shared" si="176"/>
        <v>0</v>
      </c>
      <c r="L536" s="346">
        <f t="shared" si="182"/>
        <v>0</v>
      </c>
      <c r="M536" s="346">
        <f t="shared" si="178"/>
        <v>0</v>
      </c>
      <c r="N536" s="337">
        <f t="shared" si="183"/>
        <v>0</v>
      </c>
      <c r="O536" s="337">
        <f t="shared" si="177"/>
        <v>0</v>
      </c>
      <c r="P536" s="337">
        <f t="shared" si="184"/>
        <v>16.799999999999997</v>
      </c>
    </row>
    <row r="537" spans="1:16" ht="17.25" customHeight="1" outlineLevel="2">
      <c r="A537" s="520" t="s">
        <v>151</v>
      </c>
      <c r="B537" s="303" t="s">
        <v>585</v>
      </c>
      <c r="C537" s="302" t="s">
        <v>1377</v>
      </c>
      <c r="D537" s="262" t="str">
        <f t="shared" si="179"/>
        <v>Inca Cancha</v>
      </c>
      <c r="E537" s="262" t="s">
        <v>589</v>
      </c>
      <c r="F537" s="254">
        <f t="shared" si="185"/>
        <v>112.98</v>
      </c>
      <c r="G537" s="257">
        <v>136.78</v>
      </c>
      <c r="H537" s="291">
        <f t="shared" si="180"/>
        <v>23.799999999999997</v>
      </c>
      <c r="I537" s="352" t="s">
        <v>453</v>
      </c>
      <c r="J537" s="346">
        <f t="shared" si="181"/>
        <v>0</v>
      </c>
      <c r="K537" s="346">
        <f t="shared" si="176"/>
        <v>0</v>
      </c>
      <c r="L537" s="346">
        <f t="shared" si="182"/>
        <v>0</v>
      </c>
      <c r="M537" s="346">
        <f t="shared" si="178"/>
        <v>0</v>
      </c>
      <c r="N537" s="337">
        <f t="shared" si="183"/>
        <v>0</v>
      </c>
      <c r="O537" s="337">
        <f t="shared" si="177"/>
        <v>0</v>
      </c>
      <c r="P537" s="337">
        <f t="shared" si="184"/>
        <v>23.799999999999997</v>
      </c>
    </row>
    <row r="538" spans="1:16" ht="17.25" customHeight="1" outlineLevel="2">
      <c r="A538" s="520" t="s">
        <v>151</v>
      </c>
      <c r="B538" s="303" t="s">
        <v>585</v>
      </c>
      <c r="C538" s="302" t="s">
        <v>1379</v>
      </c>
      <c r="D538" s="262" t="str">
        <f t="shared" si="179"/>
        <v>Thola Mayu</v>
      </c>
      <c r="E538" s="262" t="s">
        <v>590</v>
      </c>
      <c r="F538" s="254">
        <f t="shared" si="185"/>
        <v>136.78</v>
      </c>
      <c r="G538" s="257">
        <v>151.78</v>
      </c>
      <c r="H538" s="291">
        <f t="shared" si="180"/>
        <v>15</v>
      </c>
      <c r="I538" s="352" t="s">
        <v>453</v>
      </c>
      <c r="J538" s="346">
        <f t="shared" si="181"/>
        <v>0</v>
      </c>
      <c r="K538" s="346">
        <f t="shared" si="176"/>
        <v>0</v>
      </c>
      <c r="L538" s="346">
        <f t="shared" si="182"/>
        <v>0</v>
      </c>
      <c r="M538" s="346">
        <f t="shared" si="178"/>
        <v>0</v>
      </c>
      <c r="N538" s="337">
        <f t="shared" si="183"/>
        <v>0</v>
      </c>
      <c r="O538" s="337">
        <f t="shared" si="177"/>
        <v>0</v>
      </c>
      <c r="P538" s="337">
        <f t="shared" si="184"/>
        <v>15</v>
      </c>
    </row>
    <row r="539" spans="1:16" ht="17.25" customHeight="1" outlineLevel="2">
      <c r="A539" s="520" t="s">
        <v>151</v>
      </c>
      <c r="B539" s="303" t="s">
        <v>585</v>
      </c>
      <c r="C539" s="302" t="s">
        <v>1380</v>
      </c>
      <c r="D539" s="262" t="str">
        <f t="shared" si="179"/>
        <v>Flores Palca</v>
      </c>
      <c r="E539" s="262" t="s">
        <v>591</v>
      </c>
      <c r="F539" s="254">
        <f t="shared" si="185"/>
        <v>151.78</v>
      </c>
      <c r="G539" s="257">
        <v>172.78</v>
      </c>
      <c r="H539" s="291">
        <f t="shared" si="180"/>
        <v>21</v>
      </c>
      <c r="I539" s="352" t="s">
        <v>453</v>
      </c>
      <c r="J539" s="346">
        <f t="shared" si="181"/>
        <v>0</v>
      </c>
      <c r="K539" s="346">
        <f t="shared" si="176"/>
        <v>0</v>
      </c>
      <c r="L539" s="346">
        <f t="shared" si="182"/>
        <v>0</v>
      </c>
      <c r="M539" s="346">
        <f t="shared" si="178"/>
        <v>0</v>
      </c>
      <c r="N539" s="337">
        <f t="shared" si="183"/>
        <v>0</v>
      </c>
      <c r="O539" s="337">
        <f t="shared" si="177"/>
        <v>0</v>
      </c>
      <c r="P539" s="337">
        <f t="shared" si="184"/>
        <v>21</v>
      </c>
    </row>
    <row r="540" spans="1:16" ht="17.25" customHeight="1" outlineLevel="2">
      <c r="A540" s="520" t="s">
        <v>18</v>
      </c>
      <c r="B540" s="303" t="s">
        <v>585</v>
      </c>
      <c r="C540" s="302" t="s">
        <v>1383</v>
      </c>
      <c r="D540" s="262" t="str">
        <f>E539</f>
        <v>Salo</v>
      </c>
      <c r="E540" s="262" t="s">
        <v>1409</v>
      </c>
      <c r="F540" s="254">
        <f>+G539</f>
        <v>172.78</v>
      </c>
      <c r="G540" s="257">
        <v>196.78</v>
      </c>
      <c r="H540" s="291">
        <f t="shared" si="180"/>
        <v>24</v>
      </c>
      <c r="I540" s="352" t="s">
        <v>453</v>
      </c>
      <c r="J540" s="346">
        <f t="shared" si="181"/>
        <v>0</v>
      </c>
      <c r="K540" s="346">
        <f t="shared" si="176"/>
        <v>0</v>
      </c>
      <c r="L540" s="346">
        <f t="shared" si="182"/>
        <v>0</v>
      </c>
      <c r="M540" s="346">
        <f t="shared" si="178"/>
        <v>0</v>
      </c>
      <c r="N540" s="337">
        <f t="shared" si="183"/>
        <v>24</v>
      </c>
      <c r="O540" s="337">
        <f t="shared" si="177"/>
        <v>0</v>
      </c>
      <c r="P540" s="337">
        <f t="shared" si="184"/>
        <v>0</v>
      </c>
    </row>
    <row r="541" spans="1:16" ht="17.25" customHeight="1" outlineLevel="1">
      <c r="A541" s="523"/>
      <c r="B541" s="292" t="s">
        <v>117</v>
      </c>
      <c r="C541" s="293"/>
      <c r="D541" s="263" t="str">
        <f>+D542</f>
        <v>Mataral</v>
      </c>
      <c r="E541" s="263" t="str">
        <f>+E550</f>
        <v>Cr. Rt. 9 (Ipita)</v>
      </c>
      <c r="F541" s="294"/>
      <c r="G541" s="294"/>
      <c r="H541" s="295">
        <f>SUBTOTAL(9,H542:H550)</f>
        <v>249</v>
      </c>
      <c r="I541" s="352"/>
      <c r="J541" s="346"/>
      <c r="K541" s="346">
        <f t="shared" si="176"/>
        <v>0</v>
      </c>
      <c r="L541" s="347"/>
      <c r="M541" s="347"/>
      <c r="N541" s="338"/>
      <c r="O541" s="337">
        <f t="shared" si="177"/>
        <v>0</v>
      </c>
      <c r="P541" s="338"/>
    </row>
    <row r="542" spans="1:16" ht="17.25" customHeight="1" outlineLevel="2">
      <c r="A542" s="520" t="s">
        <v>18</v>
      </c>
      <c r="B542" s="265" t="s">
        <v>592</v>
      </c>
      <c r="C542" s="266" t="s">
        <v>1367</v>
      </c>
      <c r="D542" s="262" t="s">
        <v>875</v>
      </c>
      <c r="E542" s="262" t="s">
        <v>593</v>
      </c>
      <c r="F542" s="254">
        <v>0</v>
      </c>
      <c r="G542" s="254">
        <v>23.13</v>
      </c>
      <c r="H542" s="291">
        <f t="shared" ref="H542:H550" si="186">+G542-F542</f>
        <v>23.13</v>
      </c>
      <c r="I542" s="352" t="s">
        <v>450</v>
      </c>
      <c r="J542" s="346">
        <f>IF(A542="PF",H542,0)</f>
        <v>0</v>
      </c>
      <c r="K542" s="346">
        <f t="shared" si="176"/>
        <v>0</v>
      </c>
      <c r="L542" s="346">
        <f>IF(A542="HO",H542,0)</f>
        <v>0</v>
      </c>
      <c r="M542" s="346">
        <f t="shared" ref="M542:M550" si="187">IF(A542="URB",H542,0)</f>
        <v>0</v>
      </c>
      <c r="N542" s="337">
        <f>IF(A542="GR",H542,0)</f>
        <v>23.13</v>
      </c>
      <c r="O542" s="337">
        <f t="shared" si="177"/>
        <v>0</v>
      </c>
      <c r="P542" s="337">
        <f>IF(A542="TI",H542,0)</f>
        <v>0</v>
      </c>
    </row>
    <row r="543" spans="1:16" ht="17.25" customHeight="1" outlineLevel="2">
      <c r="A543" s="520" t="s">
        <v>18</v>
      </c>
      <c r="B543" s="265" t="s">
        <v>592</v>
      </c>
      <c r="C543" s="266" t="s">
        <v>1369</v>
      </c>
      <c r="D543" s="262" t="str">
        <f t="shared" ref="D543:D550" si="188">+E542</f>
        <v>Lagunillas (Lim.Florida-V.Granado)</v>
      </c>
      <c r="E543" s="262" t="s">
        <v>594</v>
      </c>
      <c r="F543" s="254">
        <f t="shared" ref="F543:F550" si="189">+G542</f>
        <v>23.13</v>
      </c>
      <c r="G543" s="254">
        <v>53.32</v>
      </c>
      <c r="H543" s="291">
        <f t="shared" si="186"/>
        <v>30.19</v>
      </c>
      <c r="I543" s="352" t="s">
        <v>450</v>
      </c>
      <c r="J543" s="346">
        <f t="shared" ref="J543:J550" si="190">IF(A543="PF",H543,0)</f>
        <v>0</v>
      </c>
      <c r="K543" s="346">
        <f t="shared" si="176"/>
        <v>0</v>
      </c>
      <c r="L543" s="346">
        <f t="shared" ref="L543:L550" si="191">IF(A543="HO",H543,0)</f>
        <v>0</v>
      </c>
      <c r="M543" s="346">
        <f t="shared" si="187"/>
        <v>0</v>
      </c>
      <c r="N543" s="337">
        <f t="shared" ref="N543:N550" si="192">IF(A543="GR",H543,0)</f>
        <v>30.19</v>
      </c>
      <c r="O543" s="337">
        <f t="shared" si="177"/>
        <v>0</v>
      </c>
      <c r="P543" s="337">
        <f t="shared" ref="P543:P550" si="193">IF(A543="TI",H543,0)</f>
        <v>0</v>
      </c>
    </row>
    <row r="544" spans="1:16" ht="17.25" customHeight="1" outlineLevel="2">
      <c r="A544" s="520" t="s">
        <v>151</v>
      </c>
      <c r="B544" s="265" t="s">
        <v>592</v>
      </c>
      <c r="C544" s="266" t="s">
        <v>1371</v>
      </c>
      <c r="D544" s="262" t="str">
        <f>+E543</f>
        <v>Vallegrande</v>
      </c>
      <c r="E544" s="262" t="s">
        <v>595</v>
      </c>
      <c r="F544" s="254">
        <f>+G543</f>
        <v>53.32</v>
      </c>
      <c r="G544" s="254">
        <v>84.85</v>
      </c>
      <c r="H544" s="291">
        <f t="shared" si="186"/>
        <v>31.529999999999994</v>
      </c>
      <c r="I544" s="352" t="s">
        <v>450</v>
      </c>
      <c r="J544" s="346">
        <f t="shared" si="190"/>
        <v>0</v>
      </c>
      <c r="K544" s="346">
        <f t="shared" si="176"/>
        <v>0</v>
      </c>
      <c r="L544" s="346">
        <f t="shared" si="191"/>
        <v>0</v>
      </c>
      <c r="M544" s="346">
        <f t="shared" si="187"/>
        <v>0</v>
      </c>
      <c r="N544" s="337">
        <f t="shared" si="192"/>
        <v>0</v>
      </c>
      <c r="O544" s="337">
        <f t="shared" si="177"/>
        <v>0</v>
      </c>
      <c r="P544" s="337">
        <f t="shared" si="193"/>
        <v>31.529999999999994</v>
      </c>
    </row>
    <row r="545" spans="1:16" ht="17.25" customHeight="1" outlineLevel="2">
      <c r="A545" s="520" t="s">
        <v>151</v>
      </c>
      <c r="B545" s="265" t="s">
        <v>592</v>
      </c>
      <c r="C545" s="266" t="s">
        <v>1373</v>
      </c>
      <c r="D545" s="262" t="str">
        <f t="shared" si="188"/>
        <v>Piraimiri</v>
      </c>
      <c r="E545" s="262" t="s">
        <v>596</v>
      </c>
      <c r="F545" s="254">
        <f t="shared" si="189"/>
        <v>84.85</v>
      </c>
      <c r="G545" s="254">
        <v>110.13</v>
      </c>
      <c r="H545" s="291">
        <f t="shared" si="186"/>
        <v>25.28</v>
      </c>
      <c r="I545" s="352" t="s">
        <v>450</v>
      </c>
      <c r="J545" s="346">
        <f t="shared" si="190"/>
        <v>0</v>
      </c>
      <c r="K545" s="346">
        <f t="shared" si="176"/>
        <v>0</v>
      </c>
      <c r="L545" s="346">
        <f t="shared" si="191"/>
        <v>0</v>
      </c>
      <c r="M545" s="346">
        <f t="shared" si="187"/>
        <v>0</v>
      </c>
      <c r="N545" s="337">
        <f t="shared" si="192"/>
        <v>0</v>
      </c>
      <c r="O545" s="337">
        <f t="shared" si="177"/>
        <v>0</v>
      </c>
      <c r="P545" s="337">
        <f t="shared" si="193"/>
        <v>25.28</v>
      </c>
    </row>
    <row r="546" spans="1:16" ht="17.25" customHeight="1" outlineLevel="2">
      <c r="A546" s="520" t="s">
        <v>151</v>
      </c>
      <c r="B546" s="265" t="s">
        <v>592</v>
      </c>
      <c r="C546" s="266" t="s">
        <v>1374</v>
      </c>
      <c r="D546" s="262" t="str">
        <f t="shared" si="188"/>
        <v>Loma Larga</v>
      </c>
      <c r="E546" s="262" t="s">
        <v>597</v>
      </c>
      <c r="F546" s="254">
        <f t="shared" si="189"/>
        <v>110.13</v>
      </c>
      <c r="G546" s="254">
        <v>136</v>
      </c>
      <c r="H546" s="291">
        <f t="shared" si="186"/>
        <v>25.870000000000005</v>
      </c>
      <c r="I546" s="352" t="s">
        <v>450</v>
      </c>
      <c r="J546" s="346">
        <f t="shared" si="190"/>
        <v>0</v>
      </c>
      <c r="K546" s="346">
        <f t="shared" si="176"/>
        <v>0</v>
      </c>
      <c r="L546" s="346">
        <f t="shared" si="191"/>
        <v>0</v>
      </c>
      <c r="M546" s="346">
        <f t="shared" si="187"/>
        <v>0</v>
      </c>
      <c r="N546" s="337">
        <f t="shared" si="192"/>
        <v>0</v>
      </c>
      <c r="O546" s="337">
        <f t="shared" si="177"/>
        <v>0</v>
      </c>
      <c r="P546" s="337">
        <f t="shared" si="193"/>
        <v>25.870000000000005</v>
      </c>
    </row>
    <row r="547" spans="1:16" ht="17.25" customHeight="1" outlineLevel="2">
      <c r="A547" s="520" t="s">
        <v>151</v>
      </c>
      <c r="B547" s="265" t="s">
        <v>592</v>
      </c>
      <c r="C547" s="266" t="s">
        <v>1377</v>
      </c>
      <c r="D547" s="262" t="str">
        <f t="shared" si="188"/>
        <v>Masicurí</v>
      </c>
      <c r="E547" s="262" t="s">
        <v>598</v>
      </c>
      <c r="F547" s="254">
        <f t="shared" si="189"/>
        <v>136</v>
      </c>
      <c r="G547" s="254">
        <v>167</v>
      </c>
      <c r="H547" s="291">
        <f t="shared" si="186"/>
        <v>31</v>
      </c>
      <c r="I547" s="352" t="s">
        <v>450</v>
      </c>
      <c r="J547" s="346">
        <f t="shared" si="190"/>
        <v>0</v>
      </c>
      <c r="K547" s="346">
        <f t="shared" si="176"/>
        <v>0</v>
      </c>
      <c r="L547" s="346">
        <f t="shared" si="191"/>
        <v>0</v>
      </c>
      <c r="M547" s="346">
        <f t="shared" si="187"/>
        <v>0</v>
      </c>
      <c r="N547" s="337">
        <f t="shared" si="192"/>
        <v>0</v>
      </c>
      <c r="O547" s="337">
        <f t="shared" si="177"/>
        <v>0</v>
      </c>
      <c r="P547" s="337">
        <f t="shared" si="193"/>
        <v>31</v>
      </c>
    </row>
    <row r="548" spans="1:16" ht="17.25" customHeight="1" outlineLevel="2">
      <c r="A548" s="520" t="s">
        <v>151</v>
      </c>
      <c r="B548" s="265" t="s">
        <v>592</v>
      </c>
      <c r="C548" s="266" t="s">
        <v>1379</v>
      </c>
      <c r="D548" s="262" t="str">
        <f t="shared" si="188"/>
        <v>El Yeso</v>
      </c>
      <c r="E548" s="262" t="s">
        <v>599</v>
      </c>
      <c r="F548" s="254">
        <f t="shared" si="189"/>
        <v>167</v>
      </c>
      <c r="G548" s="254">
        <v>198</v>
      </c>
      <c r="H548" s="291">
        <f t="shared" si="186"/>
        <v>31</v>
      </c>
      <c r="I548" s="352" t="s">
        <v>450</v>
      </c>
      <c r="J548" s="346">
        <f t="shared" si="190"/>
        <v>0</v>
      </c>
      <c r="K548" s="346">
        <f t="shared" si="176"/>
        <v>0</v>
      </c>
      <c r="L548" s="346">
        <f t="shared" si="191"/>
        <v>0</v>
      </c>
      <c r="M548" s="346">
        <f t="shared" si="187"/>
        <v>0</v>
      </c>
      <c r="N548" s="337">
        <f t="shared" si="192"/>
        <v>0</v>
      </c>
      <c r="O548" s="337">
        <f t="shared" si="177"/>
        <v>0</v>
      </c>
      <c r="P548" s="337">
        <f t="shared" si="193"/>
        <v>31</v>
      </c>
    </row>
    <row r="549" spans="1:16" ht="17.25" customHeight="1" outlineLevel="2">
      <c r="A549" s="520" t="s">
        <v>151</v>
      </c>
      <c r="B549" s="265" t="s">
        <v>592</v>
      </c>
      <c r="C549" s="266" t="s">
        <v>1387</v>
      </c>
      <c r="D549" s="262" t="str">
        <f t="shared" si="188"/>
        <v>Rñio Grande (Lim.Vallegrande-Cordillera)</v>
      </c>
      <c r="E549" s="262" t="s">
        <v>600</v>
      </c>
      <c r="F549" s="254">
        <f t="shared" si="189"/>
        <v>198</v>
      </c>
      <c r="G549" s="254">
        <v>231.4</v>
      </c>
      <c r="H549" s="291">
        <f t="shared" si="186"/>
        <v>33.400000000000006</v>
      </c>
      <c r="I549" s="352" t="s">
        <v>450</v>
      </c>
      <c r="J549" s="346">
        <f t="shared" si="190"/>
        <v>0</v>
      </c>
      <c r="K549" s="346">
        <f t="shared" si="176"/>
        <v>0</v>
      </c>
      <c r="L549" s="346">
        <f t="shared" si="191"/>
        <v>0</v>
      </c>
      <c r="M549" s="346">
        <f t="shared" si="187"/>
        <v>0</v>
      </c>
      <c r="N549" s="337">
        <f t="shared" si="192"/>
        <v>0</v>
      </c>
      <c r="O549" s="337">
        <f t="shared" si="177"/>
        <v>0</v>
      </c>
      <c r="P549" s="337">
        <f t="shared" si="193"/>
        <v>33.400000000000006</v>
      </c>
    </row>
    <row r="550" spans="1:16" ht="17.25" customHeight="1" outlineLevel="2">
      <c r="A550" s="520" t="s">
        <v>151</v>
      </c>
      <c r="B550" s="265" t="s">
        <v>592</v>
      </c>
      <c r="C550" s="266" t="s">
        <v>1391</v>
      </c>
      <c r="D550" s="262" t="str">
        <f t="shared" si="188"/>
        <v>Cr. Cooperativa Río Grande</v>
      </c>
      <c r="E550" s="262" t="s">
        <v>601</v>
      </c>
      <c r="F550" s="254">
        <f t="shared" si="189"/>
        <v>231.4</v>
      </c>
      <c r="G550" s="254">
        <v>249</v>
      </c>
      <c r="H550" s="291">
        <f t="shared" si="186"/>
        <v>17.599999999999994</v>
      </c>
      <c r="I550" s="352" t="s">
        <v>450</v>
      </c>
      <c r="J550" s="346">
        <f t="shared" si="190"/>
        <v>0</v>
      </c>
      <c r="K550" s="346">
        <f t="shared" si="176"/>
        <v>0</v>
      </c>
      <c r="L550" s="346">
        <f t="shared" si="191"/>
        <v>0</v>
      </c>
      <c r="M550" s="346">
        <f t="shared" si="187"/>
        <v>0</v>
      </c>
      <c r="N550" s="337">
        <f t="shared" si="192"/>
        <v>0</v>
      </c>
      <c r="O550" s="337">
        <f t="shared" si="177"/>
        <v>0</v>
      </c>
      <c r="P550" s="337">
        <f t="shared" si="193"/>
        <v>17.599999999999994</v>
      </c>
    </row>
    <row r="551" spans="1:16" ht="17.25" customHeight="1" outlineLevel="1">
      <c r="A551" s="523"/>
      <c r="B551" s="292" t="s">
        <v>118</v>
      </c>
      <c r="C551" s="293"/>
      <c r="D551" s="263" t="str">
        <f>+D552</f>
        <v>Salida Aiquile (Cr. Rt. Veracruz)</v>
      </c>
      <c r="E551" s="263" t="str">
        <f>+E560</f>
        <v xml:space="preserve">Paracaya </v>
      </c>
      <c r="F551" s="294"/>
      <c r="G551" s="299"/>
      <c r="H551" s="329">
        <f>SUBTOTAL(9,H552:H560)</f>
        <v>146.81</v>
      </c>
      <c r="J551" s="346"/>
      <c r="K551" s="346">
        <f t="shared" si="176"/>
        <v>0</v>
      </c>
      <c r="L551" s="347"/>
      <c r="M551" s="347"/>
      <c r="N551" s="338"/>
      <c r="O551" s="337">
        <f t="shared" si="177"/>
        <v>0</v>
      </c>
      <c r="P551" s="338"/>
    </row>
    <row r="552" spans="1:16" ht="17.25" customHeight="1" outlineLevel="2">
      <c r="A552" s="520" t="s">
        <v>515</v>
      </c>
      <c r="B552" s="265" t="s">
        <v>602</v>
      </c>
      <c r="C552" s="266" t="s">
        <v>603</v>
      </c>
      <c r="D552" s="262" t="s">
        <v>604</v>
      </c>
      <c r="E552" s="262" t="s">
        <v>605</v>
      </c>
      <c r="F552" s="254">
        <v>0</v>
      </c>
      <c r="G552" s="257">
        <v>21</v>
      </c>
      <c r="H552" s="330">
        <f>+G552-F552</f>
        <v>21</v>
      </c>
      <c r="I552" s="351" t="s">
        <v>451</v>
      </c>
      <c r="J552" s="346">
        <f>IF(A552="PF",H552,0)</f>
        <v>0</v>
      </c>
      <c r="K552" s="346">
        <f t="shared" si="176"/>
        <v>0</v>
      </c>
      <c r="L552" s="346">
        <f>IF(A552="HO",H552,0)</f>
        <v>0</v>
      </c>
      <c r="M552" s="346">
        <f t="shared" ref="M552:M560" si="194">IF(A552="URB",H552,0)</f>
        <v>0</v>
      </c>
      <c r="N552" s="337">
        <f>IF(A552="GR",H552,0)</f>
        <v>0</v>
      </c>
      <c r="O552" s="337">
        <f t="shared" si="177"/>
        <v>21</v>
      </c>
      <c r="P552" s="337">
        <f>IF(A552="TI",H552,0)</f>
        <v>0</v>
      </c>
    </row>
    <row r="553" spans="1:16" ht="17.25" customHeight="1" outlineLevel="2">
      <c r="A553" s="520" t="s">
        <v>515</v>
      </c>
      <c r="B553" s="265" t="s">
        <v>602</v>
      </c>
      <c r="C553" s="266" t="s">
        <v>606</v>
      </c>
      <c r="D553" s="262" t="str">
        <f t="shared" ref="D553:D560" si="195">+E552</f>
        <v>Cr. Ferrocarril Tajras</v>
      </c>
      <c r="E553" s="262" t="s">
        <v>1155</v>
      </c>
      <c r="F553" s="254">
        <f>+G552</f>
        <v>21</v>
      </c>
      <c r="G553" s="257">
        <v>43.06</v>
      </c>
      <c r="H553" s="330">
        <f t="shared" ref="H553:H560" si="196">+G553-F553</f>
        <v>22.060000000000002</v>
      </c>
      <c r="I553" s="351" t="s">
        <v>451</v>
      </c>
      <c r="J553" s="346">
        <f t="shared" ref="J553:J560" si="197">IF(A553="PF",H553,0)</f>
        <v>0</v>
      </c>
      <c r="K553" s="346">
        <f t="shared" si="176"/>
        <v>0</v>
      </c>
      <c r="L553" s="346">
        <f t="shared" ref="L553:L560" si="198">IF(A553="HO",H553,0)</f>
        <v>0</v>
      </c>
      <c r="M553" s="346">
        <f t="shared" si="194"/>
        <v>0</v>
      </c>
      <c r="N553" s="337">
        <f t="shared" ref="N553:N560" si="199">IF(A553="GR",H553,0)</f>
        <v>0</v>
      </c>
      <c r="O553" s="337">
        <f t="shared" si="177"/>
        <v>22.060000000000002</v>
      </c>
      <c r="P553" s="337">
        <f t="shared" ref="P553:P560" si="200">IF(A553="TI",H553,0)</f>
        <v>0</v>
      </c>
    </row>
    <row r="554" spans="1:16" ht="17.25" customHeight="1" outlineLevel="2">
      <c r="A554" s="520" t="s">
        <v>515</v>
      </c>
      <c r="B554" s="265" t="s">
        <v>602</v>
      </c>
      <c r="C554" s="266" t="s">
        <v>603</v>
      </c>
      <c r="D554" s="262" t="str">
        <f t="shared" si="195"/>
        <v>Mizque</v>
      </c>
      <c r="E554" s="262" t="s">
        <v>607</v>
      </c>
      <c r="F554" s="254">
        <f t="shared" ref="F554:F560" si="201">+G553</f>
        <v>43.06</v>
      </c>
      <c r="G554" s="257">
        <v>67.16</v>
      </c>
      <c r="H554" s="330">
        <f t="shared" si="196"/>
        <v>24.099999999999994</v>
      </c>
      <c r="I554" s="351" t="s">
        <v>451</v>
      </c>
      <c r="J554" s="346">
        <f t="shared" si="197"/>
        <v>0</v>
      </c>
      <c r="K554" s="346">
        <f t="shared" si="176"/>
        <v>0</v>
      </c>
      <c r="L554" s="346">
        <f t="shared" si="198"/>
        <v>0</v>
      </c>
      <c r="M554" s="346">
        <f t="shared" si="194"/>
        <v>0</v>
      </c>
      <c r="N554" s="337">
        <f t="shared" si="199"/>
        <v>0</v>
      </c>
      <c r="O554" s="337">
        <f t="shared" si="177"/>
        <v>24.099999999999994</v>
      </c>
      <c r="P554" s="337">
        <f t="shared" si="200"/>
        <v>0</v>
      </c>
    </row>
    <row r="555" spans="1:16" ht="17.25" customHeight="1" outlineLevel="2">
      <c r="A555" s="520" t="s">
        <v>515</v>
      </c>
      <c r="B555" s="265" t="s">
        <v>602</v>
      </c>
      <c r="C555" s="266" t="s">
        <v>656</v>
      </c>
      <c r="D555" s="262" t="str">
        <f t="shared" si="195"/>
        <v>Puente Curi</v>
      </c>
      <c r="E555" s="262" t="s">
        <v>657</v>
      </c>
      <c r="F555" s="254">
        <f t="shared" si="201"/>
        <v>67.16</v>
      </c>
      <c r="G555" s="257">
        <v>88.2</v>
      </c>
      <c r="H555" s="330">
        <f t="shared" si="196"/>
        <v>21.040000000000006</v>
      </c>
      <c r="I555" s="351" t="s">
        <v>451</v>
      </c>
      <c r="J555" s="346">
        <f t="shared" si="197"/>
        <v>0</v>
      </c>
      <c r="K555" s="346">
        <f t="shared" si="176"/>
        <v>0</v>
      </c>
      <c r="L555" s="346">
        <f t="shared" si="198"/>
        <v>0</v>
      </c>
      <c r="M555" s="346">
        <f t="shared" si="194"/>
        <v>0</v>
      </c>
      <c r="N555" s="337">
        <f t="shared" si="199"/>
        <v>0</v>
      </c>
      <c r="O555" s="337">
        <f t="shared" si="177"/>
        <v>21.040000000000006</v>
      </c>
      <c r="P555" s="337">
        <f t="shared" si="200"/>
        <v>0</v>
      </c>
    </row>
    <row r="556" spans="1:16" ht="17.25" customHeight="1" outlineLevel="2">
      <c r="A556" s="520" t="s">
        <v>515</v>
      </c>
      <c r="B556" s="265" t="s">
        <v>602</v>
      </c>
      <c r="C556" s="266" t="s">
        <v>658</v>
      </c>
      <c r="D556" s="262" t="str">
        <f t="shared" si="195"/>
        <v>Obra (Km. 22+645)</v>
      </c>
      <c r="E556" s="262" t="s">
        <v>659</v>
      </c>
      <c r="F556" s="254">
        <f t="shared" si="201"/>
        <v>88.2</v>
      </c>
      <c r="G556" s="257">
        <v>110.77</v>
      </c>
      <c r="H556" s="330">
        <f t="shared" si="196"/>
        <v>22.569999999999993</v>
      </c>
      <c r="I556" s="351" t="s">
        <v>451</v>
      </c>
      <c r="J556" s="346">
        <f t="shared" si="197"/>
        <v>0</v>
      </c>
      <c r="K556" s="346">
        <f t="shared" si="176"/>
        <v>0</v>
      </c>
      <c r="L556" s="346">
        <f t="shared" si="198"/>
        <v>0</v>
      </c>
      <c r="M556" s="346">
        <f t="shared" si="194"/>
        <v>0</v>
      </c>
      <c r="N556" s="337">
        <f t="shared" si="199"/>
        <v>0</v>
      </c>
      <c r="O556" s="337">
        <f t="shared" si="177"/>
        <v>22.569999999999993</v>
      </c>
      <c r="P556" s="337">
        <f t="shared" si="200"/>
        <v>0</v>
      </c>
    </row>
    <row r="557" spans="1:16" ht="17.25" customHeight="1" outlineLevel="2">
      <c r="A557" s="520" t="s">
        <v>515</v>
      </c>
      <c r="B557" s="265" t="s">
        <v>602</v>
      </c>
      <c r="C557" s="266" t="s">
        <v>660</v>
      </c>
      <c r="D557" s="262" t="str">
        <f t="shared" si="195"/>
        <v>Rodeo</v>
      </c>
      <c r="E557" s="262" t="s">
        <v>661</v>
      </c>
      <c r="F557" s="254">
        <f t="shared" si="201"/>
        <v>110.77</v>
      </c>
      <c r="G557" s="257">
        <v>122.55</v>
      </c>
      <c r="H557" s="330">
        <f t="shared" si="196"/>
        <v>11.780000000000001</v>
      </c>
      <c r="I557" s="351" t="s">
        <v>451</v>
      </c>
      <c r="J557" s="346">
        <f t="shared" si="197"/>
        <v>0</v>
      </c>
      <c r="K557" s="346">
        <f t="shared" si="176"/>
        <v>0</v>
      </c>
      <c r="L557" s="346">
        <f t="shared" si="198"/>
        <v>0</v>
      </c>
      <c r="M557" s="346">
        <f t="shared" si="194"/>
        <v>0</v>
      </c>
      <c r="N557" s="337">
        <f t="shared" si="199"/>
        <v>0</v>
      </c>
      <c r="O557" s="337">
        <f t="shared" si="177"/>
        <v>11.780000000000001</v>
      </c>
      <c r="P557" s="337">
        <f t="shared" si="200"/>
        <v>0</v>
      </c>
    </row>
    <row r="558" spans="1:16" ht="17.25" customHeight="1" outlineLevel="2">
      <c r="A558" s="520" t="s">
        <v>515</v>
      </c>
      <c r="B558" s="265" t="s">
        <v>602</v>
      </c>
      <c r="C558" s="266" t="s">
        <v>662</v>
      </c>
      <c r="D558" s="262" t="str">
        <f t="shared" si="195"/>
        <v>Cruce Vacas</v>
      </c>
      <c r="E558" s="262" t="s">
        <v>663</v>
      </c>
      <c r="F558" s="254">
        <f t="shared" si="201"/>
        <v>122.55</v>
      </c>
      <c r="G558" s="257">
        <v>138.35</v>
      </c>
      <c r="H558" s="330">
        <f t="shared" si="196"/>
        <v>15.799999999999997</v>
      </c>
      <c r="I558" s="351" t="s">
        <v>451</v>
      </c>
      <c r="J558" s="346">
        <f t="shared" si="197"/>
        <v>0</v>
      </c>
      <c r="K558" s="346">
        <f t="shared" si="176"/>
        <v>0</v>
      </c>
      <c r="L558" s="346">
        <f t="shared" si="198"/>
        <v>0</v>
      </c>
      <c r="M558" s="346">
        <f t="shared" si="194"/>
        <v>0</v>
      </c>
      <c r="N558" s="337">
        <f t="shared" si="199"/>
        <v>0</v>
      </c>
      <c r="O558" s="337">
        <f t="shared" si="177"/>
        <v>15.799999999999997</v>
      </c>
      <c r="P558" s="337">
        <f t="shared" si="200"/>
        <v>0</v>
      </c>
    </row>
    <row r="559" spans="1:16" ht="17.25" customHeight="1" outlineLevel="2">
      <c r="A559" s="520" t="s">
        <v>701</v>
      </c>
      <c r="B559" s="265" t="s">
        <v>602</v>
      </c>
      <c r="C559" s="266" t="s">
        <v>664</v>
      </c>
      <c r="D559" s="262" t="str">
        <f>+E558</f>
        <v>Arani</v>
      </c>
      <c r="E559" s="262" t="s">
        <v>1353</v>
      </c>
      <c r="F559" s="254">
        <f>+G558</f>
        <v>138.35</v>
      </c>
      <c r="G559" s="257">
        <v>143.81</v>
      </c>
      <c r="H559" s="330">
        <f t="shared" si="196"/>
        <v>5.460000000000008</v>
      </c>
      <c r="I559" s="351" t="s">
        <v>451</v>
      </c>
      <c r="J559" s="346">
        <f t="shared" si="197"/>
        <v>5.460000000000008</v>
      </c>
      <c r="K559" s="346">
        <f t="shared" si="176"/>
        <v>0</v>
      </c>
      <c r="L559" s="346">
        <f t="shared" si="198"/>
        <v>0</v>
      </c>
      <c r="M559" s="346">
        <f t="shared" si="194"/>
        <v>0</v>
      </c>
      <c r="N559" s="337">
        <f t="shared" si="199"/>
        <v>0</v>
      </c>
      <c r="O559" s="337">
        <f t="shared" si="177"/>
        <v>0</v>
      </c>
      <c r="P559" s="337">
        <f t="shared" si="200"/>
        <v>0</v>
      </c>
    </row>
    <row r="560" spans="1:16" ht="17.25" customHeight="1" outlineLevel="2">
      <c r="A560" s="520" t="s">
        <v>701</v>
      </c>
      <c r="B560" s="265" t="s">
        <v>602</v>
      </c>
      <c r="C560" s="266" t="s">
        <v>665</v>
      </c>
      <c r="D560" s="262" t="str">
        <f t="shared" si="195"/>
        <v>Punata</v>
      </c>
      <c r="E560" s="262" t="s">
        <v>666</v>
      </c>
      <c r="F560" s="254">
        <f t="shared" si="201"/>
        <v>143.81</v>
      </c>
      <c r="G560" s="257">
        <v>146.81</v>
      </c>
      <c r="H560" s="330">
        <f t="shared" si="196"/>
        <v>3</v>
      </c>
      <c r="I560" s="351" t="s">
        <v>451</v>
      </c>
      <c r="J560" s="346">
        <f t="shared" si="197"/>
        <v>3</v>
      </c>
      <c r="K560" s="346">
        <f t="shared" si="176"/>
        <v>0</v>
      </c>
      <c r="L560" s="346">
        <f t="shared" si="198"/>
        <v>0</v>
      </c>
      <c r="M560" s="346">
        <f t="shared" si="194"/>
        <v>0</v>
      </c>
      <c r="N560" s="337">
        <f t="shared" si="199"/>
        <v>0</v>
      </c>
      <c r="O560" s="337">
        <f t="shared" si="177"/>
        <v>0</v>
      </c>
      <c r="P560" s="337">
        <f t="shared" si="200"/>
        <v>0</v>
      </c>
    </row>
    <row r="561" spans="1:16" ht="17.25" customHeight="1" outlineLevel="1">
      <c r="A561" s="523"/>
      <c r="B561" s="292" t="s">
        <v>119</v>
      </c>
      <c r="C561" s="293"/>
      <c r="D561" s="316" t="str">
        <f>+D562</f>
        <v>Villa Tunari (Cruce Castillo)</v>
      </c>
      <c r="E561" s="316" t="str">
        <f>+E569</f>
        <v>Cr.Rt. F03 (San Ignacio)</v>
      </c>
      <c r="F561" s="294"/>
      <c r="G561" s="294"/>
      <c r="H561" s="295">
        <f>SUBTOTAL(9,H562:H569)</f>
        <v>260.14999999999998</v>
      </c>
      <c r="J561" s="346"/>
      <c r="K561" s="346">
        <f t="shared" si="176"/>
        <v>0</v>
      </c>
      <c r="L561" s="347"/>
      <c r="M561" s="347"/>
      <c r="N561" s="338"/>
      <c r="O561" s="337">
        <f t="shared" si="177"/>
        <v>0</v>
      </c>
      <c r="P561" s="338"/>
    </row>
    <row r="562" spans="1:16" ht="17.25" customHeight="1" outlineLevel="2">
      <c r="A562" s="520" t="s">
        <v>515</v>
      </c>
      <c r="B562" s="265" t="s">
        <v>667</v>
      </c>
      <c r="C562" s="266" t="s">
        <v>665</v>
      </c>
      <c r="D562" s="256" t="s">
        <v>514</v>
      </c>
      <c r="E562" s="256" t="s">
        <v>1157</v>
      </c>
      <c r="F562" s="254">
        <v>0</v>
      </c>
      <c r="G562" s="254">
        <v>27</v>
      </c>
      <c r="H562" s="291">
        <f>+G562-F562</f>
        <v>27</v>
      </c>
      <c r="I562" s="351" t="s">
        <v>451</v>
      </c>
      <c r="J562" s="346">
        <f>IF(A562="PF",H562,0)</f>
        <v>0</v>
      </c>
      <c r="K562" s="346">
        <f t="shared" si="176"/>
        <v>0</v>
      </c>
      <c r="L562" s="346">
        <f>IF(A562="HO",H562,0)</f>
        <v>0</v>
      </c>
      <c r="M562" s="346">
        <f t="shared" ref="M562:M569" si="202">IF(A562="URB",H562,0)</f>
        <v>0</v>
      </c>
      <c r="N562" s="337">
        <f>IF(A562="GR",H562,0)</f>
        <v>0</v>
      </c>
      <c r="O562" s="337">
        <f t="shared" si="177"/>
        <v>27</v>
      </c>
      <c r="P562" s="337">
        <f>IF(A562="TI",H562,0)</f>
        <v>0</v>
      </c>
    </row>
    <row r="563" spans="1:16" ht="17.25" customHeight="1" outlineLevel="2">
      <c r="A563" s="520" t="s">
        <v>515</v>
      </c>
      <c r="B563" s="265" t="s">
        <v>667</v>
      </c>
      <c r="C563" s="266" t="s">
        <v>665</v>
      </c>
      <c r="D563" s="256" t="s">
        <v>1157</v>
      </c>
      <c r="E563" s="256" t="s">
        <v>1158</v>
      </c>
      <c r="F563" s="254">
        <f t="shared" ref="F563:F569" si="203">+G562</f>
        <v>27</v>
      </c>
      <c r="G563" s="254">
        <v>50</v>
      </c>
      <c r="H563" s="291">
        <f>+G563-F563</f>
        <v>23</v>
      </c>
      <c r="I563" s="351" t="s">
        <v>451</v>
      </c>
      <c r="J563" s="346">
        <f t="shared" ref="J563:J569" si="204">IF(A563="PF",H563,0)</f>
        <v>0</v>
      </c>
      <c r="K563" s="346">
        <f t="shared" si="176"/>
        <v>0</v>
      </c>
      <c r="L563" s="346">
        <f t="shared" ref="L563:L569" si="205">IF(A563="HO",H563,0)</f>
        <v>0</v>
      </c>
      <c r="M563" s="346">
        <f t="shared" si="202"/>
        <v>0</v>
      </c>
      <c r="N563" s="337">
        <f t="shared" ref="N563:N569" si="206">IF(A563="GR",H563,0)</f>
        <v>0</v>
      </c>
      <c r="O563" s="337">
        <f t="shared" si="177"/>
        <v>23</v>
      </c>
      <c r="P563" s="337">
        <f t="shared" ref="P563:P569" si="207">IF(A563="TI",H563,0)</f>
        <v>0</v>
      </c>
    </row>
    <row r="564" spans="1:16" ht="17.25" customHeight="1" outlineLevel="2">
      <c r="A564" s="520" t="s">
        <v>18</v>
      </c>
      <c r="B564" s="265" t="s">
        <v>667</v>
      </c>
      <c r="C564" s="266"/>
      <c r="D564" s="256" t="s">
        <v>1158</v>
      </c>
      <c r="E564" s="256" t="s">
        <v>1159</v>
      </c>
      <c r="F564" s="254">
        <f>+G563</f>
        <v>50</v>
      </c>
      <c r="G564" s="254">
        <v>104</v>
      </c>
      <c r="H564" s="291">
        <f>+G564-F564</f>
        <v>54</v>
      </c>
      <c r="I564" s="351" t="s">
        <v>451</v>
      </c>
      <c r="J564" s="346">
        <f t="shared" si="204"/>
        <v>0</v>
      </c>
      <c r="K564" s="346">
        <f t="shared" si="176"/>
        <v>0</v>
      </c>
      <c r="L564" s="346">
        <f t="shared" si="205"/>
        <v>0</v>
      </c>
      <c r="M564" s="346">
        <f t="shared" si="202"/>
        <v>0</v>
      </c>
      <c r="N564" s="337">
        <f t="shared" si="206"/>
        <v>54</v>
      </c>
      <c r="O564" s="337">
        <f t="shared" si="177"/>
        <v>0</v>
      </c>
      <c r="P564" s="337">
        <f t="shared" si="207"/>
        <v>0</v>
      </c>
    </row>
    <row r="565" spans="1:16" ht="17.25" customHeight="1" outlineLevel="2">
      <c r="A565" s="520" t="s">
        <v>151</v>
      </c>
      <c r="B565" s="265" t="s">
        <v>667</v>
      </c>
      <c r="C565" s="266"/>
      <c r="D565" s="256" t="s">
        <v>1159</v>
      </c>
      <c r="E565" s="256" t="s">
        <v>787</v>
      </c>
      <c r="F565" s="254">
        <f>+G564</f>
        <v>104</v>
      </c>
      <c r="G565" s="254">
        <f>H565+F565</f>
        <v>164</v>
      </c>
      <c r="H565" s="291">
        <v>60</v>
      </c>
      <c r="I565" s="351" t="s">
        <v>384</v>
      </c>
      <c r="J565" s="346">
        <f t="shared" si="204"/>
        <v>0</v>
      </c>
      <c r="K565" s="346">
        <f t="shared" si="176"/>
        <v>0</v>
      </c>
      <c r="L565" s="346">
        <f t="shared" si="205"/>
        <v>0</v>
      </c>
      <c r="M565" s="346">
        <f t="shared" si="202"/>
        <v>0</v>
      </c>
      <c r="N565" s="337">
        <f t="shared" si="206"/>
        <v>0</v>
      </c>
      <c r="O565" s="337">
        <f t="shared" si="177"/>
        <v>0</v>
      </c>
      <c r="P565" s="337">
        <f t="shared" si="207"/>
        <v>60</v>
      </c>
    </row>
    <row r="566" spans="1:16" ht="17.25" customHeight="1" outlineLevel="2">
      <c r="A566" s="520" t="s">
        <v>151</v>
      </c>
      <c r="B566" s="265" t="s">
        <v>667</v>
      </c>
      <c r="C566" s="293"/>
      <c r="D566" s="256" t="s">
        <v>787</v>
      </c>
      <c r="E566" s="256" t="s">
        <v>796</v>
      </c>
      <c r="F566" s="254">
        <f t="shared" si="203"/>
        <v>164</v>
      </c>
      <c r="G566" s="257">
        <v>194</v>
      </c>
      <c r="H566" s="291">
        <f>+G566-F566</f>
        <v>30</v>
      </c>
      <c r="I566" s="351" t="s">
        <v>384</v>
      </c>
      <c r="J566" s="346">
        <f t="shared" si="204"/>
        <v>0</v>
      </c>
      <c r="K566" s="346">
        <f t="shared" si="176"/>
        <v>0</v>
      </c>
      <c r="L566" s="346">
        <f t="shared" si="205"/>
        <v>0</v>
      </c>
      <c r="M566" s="346">
        <f t="shared" si="202"/>
        <v>0</v>
      </c>
      <c r="N566" s="337">
        <f t="shared" si="206"/>
        <v>0</v>
      </c>
      <c r="O566" s="337">
        <f t="shared" si="177"/>
        <v>0</v>
      </c>
      <c r="P566" s="337">
        <f t="shared" si="207"/>
        <v>30</v>
      </c>
    </row>
    <row r="567" spans="1:16" ht="17.25" customHeight="1" outlineLevel="2">
      <c r="A567" s="520" t="s">
        <v>151</v>
      </c>
      <c r="B567" s="265" t="s">
        <v>667</v>
      </c>
      <c r="C567" s="293"/>
      <c r="D567" s="256" t="s">
        <v>796</v>
      </c>
      <c r="E567" s="256" t="s">
        <v>790</v>
      </c>
      <c r="F567" s="254">
        <f t="shared" si="203"/>
        <v>194</v>
      </c>
      <c r="G567" s="257">
        <v>217</v>
      </c>
      <c r="H567" s="291">
        <f>+G567-F567</f>
        <v>23</v>
      </c>
      <c r="I567" s="351" t="s">
        <v>384</v>
      </c>
      <c r="J567" s="346">
        <f t="shared" si="204"/>
        <v>0</v>
      </c>
      <c r="K567" s="346">
        <f t="shared" si="176"/>
        <v>0</v>
      </c>
      <c r="L567" s="346">
        <f t="shared" si="205"/>
        <v>0</v>
      </c>
      <c r="M567" s="346">
        <f t="shared" si="202"/>
        <v>0</v>
      </c>
      <c r="N567" s="337">
        <f t="shared" si="206"/>
        <v>0</v>
      </c>
      <c r="O567" s="337">
        <f t="shared" si="177"/>
        <v>0</v>
      </c>
      <c r="P567" s="337">
        <f t="shared" si="207"/>
        <v>23</v>
      </c>
    </row>
    <row r="568" spans="1:16" ht="17.25" customHeight="1" outlineLevel="2">
      <c r="A568" s="520" t="s">
        <v>151</v>
      </c>
      <c r="B568" s="265" t="s">
        <v>667</v>
      </c>
      <c r="C568" s="256"/>
      <c r="D568" s="256" t="s">
        <v>790</v>
      </c>
      <c r="E568" s="256" t="s">
        <v>795</v>
      </c>
      <c r="F568" s="254">
        <f t="shared" si="203"/>
        <v>217</v>
      </c>
      <c r="G568" s="257">
        <v>240.71</v>
      </c>
      <c r="H568" s="291">
        <f>+G568-F568</f>
        <v>23.710000000000008</v>
      </c>
      <c r="I568" s="351" t="s">
        <v>384</v>
      </c>
      <c r="J568" s="346">
        <f t="shared" si="204"/>
        <v>0</v>
      </c>
      <c r="K568" s="346">
        <f t="shared" si="176"/>
        <v>0</v>
      </c>
      <c r="L568" s="346">
        <f t="shared" si="205"/>
        <v>0</v>
      </c>
      <c r="M568" s="346">
        <f t="shared" si="202"/>
        <v>0</v>
      </c>
      <c r="N568" s="337">
        <f t="shared" si="206"/>
        <v>0</v>
      </c>
      <c r="O568" s="337">
        <f t="shared" si="177"/>
        <v>0</v>
      </c>
      <c r="P568" s="337">
        <f t="shared" si="207"/>
        <v>23.710000000000008</v>
      </c>
    </row>
    <row r="569" spans="1:16" ht="17.25" customHeight="1" outlineLevel="2">
      <c r="A569" s="520" t="s">
        <v>151</v>
      </c>
      <c r="B569" s="265" t="s">
        <v>667</v>
      </c>
      <c r="C569" s="256"/>
      <c r="D569" s="256" t="s">
        <v>795</v>
      </c>
      <c r="E569" s="256" t="s">
        <v>794</v>
      </c>
      <c r="F569" s="254">
        <f t="shared" si="203"/>
        <v>240.71</v>
      </c>
      <c r="G569" s="257">
        <v>260.14999999999998</v>
      </c>
      <c r="H569" s="291">
        <f>+G569-F569</f>
        <v>19.439999999999969</v>
      </c>
      <c r="I569" s="351" t="s">
        <v>384</v>
      </c>
      <c r="J569" s="346">
        <f t="shared" si="204"/>
        <v>0</v>
      </c>
      <c r="K569" s="346">
        <f t="shared" si="176"/>
        <v>0</v>
      </c>
      <c r="L569" s="346">
        <f t="shared" si="205"/>
        <v>0</v>
      </c>
      <c r="M569" s="346">
        <f t="shared" si="202"/>
        <v>0</v>
      </c>
      <c r="N569" s="337">
        <f t="shared" si="206"/>
        <v>0</v>
      </c>
      <c r="O569" s="337">
        <f t="shared" si="177"/>
        <v>0</v>
      </c>
      <c r="P569" s="337">
        <f t="shared" si="207"/>
        <v>19.439999999999969</v>
      </c>
    </row>
    <row r="570" spans="1:16" ht="17.25" customHeight="1" outlineLevel="1">
      <c r="A570" s="523"/>
      <c r="B570" s="292" t="s">
        <v>120</v>
      </c>
      <c r="C570" s="293"/>
      <c r="D570" s="263" t="str">
        <f>+D571</f>
        <v>Unduavi (La Paz)</v>
      </c>
      <c r="E570" s="263" t="str">
        <f>+E578</f>
        <v>Pte. Khora (Vinto)</v>
      </c>
      <c r="F570" s="294"/>
      <c r="G570" s="294"/>
      <c r="H570" s="331">
        <f>SUBTOTAL(9,H571:H578)</f>
        <v>481</v>
      </c>
      <c r="J570" s="346"/>
      <c r="K570" s="346">
        <f t="shared" si="176"/>
        <v>0</v>
      </c>
      <c r="L570" s="347"/>
      <c r="M570" s="347"/>
      <c r="N570" s="338"/>
      <c r="O570" s="337">
        <f t="shared" si="177"/>
        <v>0</v>
      </c>
      <c r="P570" s="338"/>
    </row>
    <row r="571" spans="1:16" ht="17.25" customHeight="1" outlineLevel="2">
      <c r="A571" s="520" t="s">
        <v>18</v>
      </c>
      <c r="B571" s="265" t="s">
        <v>471</v>
      </c>
      <c r="C571" s="293"/>
      <c r="D571" s="262" t="s">
        <v>1123</v>
      </c>
      <c r="E571" s="262" t="s">
        <v>668</v>
      </c>
      <c r="F571" s="254">
        <v>0</v>
      </c>
      <c r="G571" s="254">
        <v>69</v>
      </c>
      <c r="H571" s="328">
        <f t="shared" ref="H571:H578" si="208">+G571-F571</f>
        <v>69</v>
      </c>
      <c r="I571" s="351" t="s">
        <v>316</v>
      </c>
      <c r="J571" s="346">
        <f>IF(A571="PF",H571,0)</f>
        <v>0</v>
      </c>
      <c r="K571" s="346">
        <f t="shared" si="176"/>
        <v>0</v>
      </c>
      <c r="L571" s="346">
        <f>IF(A571="HO",H571,0)</f>
        <v>0</v>
      </c>
      <c r="M571" s="346">
        <f t="shared" ref="M571:M578" si="209">IF(A571="URB",H571,0)</f>
        <v>0</v>
      </c>
      <c r="N571" s="337">
        <f>IF(A571="GR",H571,0)</f>
        <v>69</v>
      </c>
      <c r="O571" s="337">
        <f t="shared" si="177"/>
        <v>0</v>
      </c>
      <c r="P571" s="337">
        <f>IF(A571="TI",H571,0)</f>
        <v>0</v>
      </c>
    </row>
    <row r="572" spans="1:16" ht="17.25" customHeight="1" outlineLevel="2">
      <c r="A572" s="520" t="s">
        <v>18</v>
      </c>
      <c r="B572" s="265" t="s">
        <v>471</v>
      </c>
      <c r="C572" s="293"/>
      <c r="D572" s="262" t="s">
        <v>668</v>
      </c>
      <c r="E572" s="262" t="s">
        <v>1161</v>
      </c>
      <c r="F572" s="254">
        <f t="shared" ref="F572:F578" si="210">+G571</f>
        <v>69</v>
      </c>
      <c r="G572" s="254">
        <v>97</v>
      </c>
      <c r="H572" s="328">
        <f t="shared" si="208"/>
        <v>28</v>
      </c>
      <c r="I572" s="351" t="s">
        <v>316</v>
      </c>
      <c r="J572" s="346">
        <f t="shared" ref="J572:J578" si="211">IF(A572="PF",H572,0)</f>
        <v>0</v>
      </c>
      <c r="K572" s="346">
        <f t="shared" si="176"/>
        <v>0</v>
      </c>
      <c r="L572" s="346">
        <f t="shared" ref="L572:L578" si="212">IF(A572="HO",H572,0)</f>
        <v>0</v>
      </c>
      <c r="M572" s="346">
        <f t="shared" si="209"/>
        <v>0</v>
      </c>
      <c r="N572" s="337">
        <f t="shared" ref="N572:N578" si="213">IF(A572="GR",H572,0)</f>
        <v>28</v>
      </c>
      <c r="O572" s="337">
        <f t="shared" si="177"/>
        <v>0</v>
      </c>
      <c r="P572" s="337">
        <f t="shared" ref="P572:P578" si="214">IF(A572="TI",H572,0)</f>
        <v>0</v>
      </c>
    </row>
    <row r="573" spans="1:16" ht="17.25" customHeight="1" outlineLevel="2">
      <c r="A573" s="520" t="s">
        <v>18</v>
      </c>
      <c r="B573" s="265" t="s">
        <v>471</v>
      </c>
      <c r="C573" s="293"/>
      <c r="D573" s="262" t="s">
        <v>1161</v>
      </c>
      <c r="E573" s="262" t="s">
        <v>703</v>
      </c>
      <c r="F573" s="254">
        <f t="shared" si="210"/>
        <v>97</v>
      </c>
      <c r="G573" s="254">
        <v>115</v>
      </c>
      <c r="H573" s="328">
        <f t="shared" si="208"/>
        <v>18</v>
      </c>
      <c r="I573" s="351" t="s">
        <v>316</v>
      </c>
      <c r="J573" s="346">
        <f t="shared" si="211"/>
        <v>0</v>
      </c>
      <c r="K573" s="346">
        <f t="shared" si="176"/>
        <v>0</v>
      </c>
      <c r="L573" s="346">
        <f t="shared" si="212"/>
        <v>0</v>
      </c>
      <c r="M573" s="346">
        <f t="shared" si="209"/>
        <v>0</v>
      </c>
      <c r="N573" s="337">
        <f t="shared" si="213"/>
        <v>18</v>
      </c>
      <c r="O573" s="337">
        <f t="shared" si="177"/>
        <v>0</v>
      </c>
      <c r="P573" s="337">
        <f t="shared" si="214"/>
        <v>0</v>
      </c>
    </row>
    <row r="574" spans="1:16" ht="17.25" customHeight="1" outlineLevel="2">
      <c r="A574" s="520" t="s">
        <v>18</v>
      </c>
      <c r="B574" s="265" t="s">
        <v>471</v>
      </c>
      <c r="C574" s="267"/>
      <c r="D574" s="262" t="s">
        <v>703</v>
      </c>
      <c r="E574" s="256" t="s">
        <v>1221</v>
      </c>
      <c r="F574" s="254">
        <f t="shared" si="210"/>
        <v>115</v>
      </c>
      <c r="G574" s="254">
        <v>179</v>
      </c>
      <c r="H574" s="328">
        <f t="shared" si="208"/>
        <v>64</v>
      </c>
      <c r="I574" s="351" t="s">
        <v>316</v>
      </c>
      <c r="J574" s="346">
        <f t="shared" si="211"/>
        <v>0</v>
      </c>
      <c r="K574" s="346">
        <f t="shared" si="176"/>
        <v>0</v>
      </c>
      <c r="L574" s="346">
        <f t="shared" si="212"/>
        <v>0</v>
      </c>
      <c r="M574" s="346">
        <f t="shared" si="209"/>
        <v>0</v>
      </c>
      <c r="N574" s="337">
        <f t="shared" si="213"/>
        <v>64</v>
      </c>
      <c r="O574" s="337">
        <f t="shared" si="177"/>
        <v>0</v>
      </c>
      <c r="P574" s="337">
        <f t="shared" si="214"/>
        <v>0</v>
      </c>
    </row>
    <row r="575" spans="1:16" ht="17.25" customHeight="1" outlineLevel="2">
      <c r="A575" s="520" t="s">
        <v>18</v>
      </c>
      <c r="B575" s="265" t="s">
        <v>471</v>
      </c>
      <c r="C575" s="267"/>
      <c r="D575" s="256" t="str">
        <f>+E574</f>
        <v>Cajuata</v>
      </c>
      <c r="E575" s="256" t="s">
        <v>1124</v>
      </c>
      <c r="F575" s="254">
        <f t="shared" si="210"/>
        <v>179</v>
      </c>
      <c r="G575" s="254">
        <v>255</v>
      </c>
      <c r="H575" s="328">
        <f t="shared" si="208"/>
        <v>76</v>
      </c>
      <c r="I575" s="351" t="s">
        <v>316</v>
      </c>
      <c r="J575" s="346">
        <f t="shared" si="211"/>
        <v>0</v>
      </c>
      <c r="K575" s="346">
        <f t="shared" si="176"/>
        <v>0</v>
      </c>
      <c r="L575" s="346">
        <f t="shared" si="212"/>
        <v>0</v>
      </c>
      <c r="M575" s="346">
        <f t="shared" si="209"/>
        <v>0</v>
      </c>
      <c r="N575" s="337">
        <f t="shared" si="213"/>
        <v>76</v>
      </c>
      <c r="O575" s="337">
        <f t="shared" si="177"/>
        <v>0</v>
      </c>
      <c r="P575" s="337">
        <f t="shared" si="214"/>
        <v>0</v>
      </c>
    </row>
    <row r="576" spans="1:16" ht="17.25" customHeight="1" outlineLevel="2">
      <c r="A576" s="520" t="s">
        <v>151</v>
      </c>
      <c r="B576" s="265" t="s">
        <v>471</v>
      </c>
      <c r="C576" s="267"/>
      <c r="D576" s="256" t="str">
        <f>+E575</f>
        <v>Río Sacambaya (Lim.La Paz-Cbba.)</v>
      </c>
      <c r="E576" s="256" t="s">
        <v>1162</v>
      </c>
      <c r="F576" s="257">
        <f t="shared" si="210"/>
        <v>255</v>
      </c>
      <c r="G576" s="254">
        <v>313</v>
      </c>
      <c r="H576" s="328">
        <f t="shared" si="208"/>
        <v>58</v>
      </c>
      <c r="I576" s="351" t="s">
        <v>451</v>
      </c>
      <c r="J576" s="346">
        <f t="shared" si="211"/>
        <v>0</v>
      </c>
      <c r="K576" s="346">
        <f t="shared" si="176"/>
        <v>0</v>
      </c>
      <c r="L576" s="346">
        <f t="shared" si="212"/>
        <v>0</v>
      </c>
      <c r="M576" s="346">
        <f t="shared" si="209"/>
        <v>0</v>
      </c>
      <c r="N576" s="337">
        <f t="shared" si="213"/>
        <v>0</v>
      </c>
      <c r="O576" s="337">
        <f t="shared" si="177"/>
        <v>0</v>
      </c>
      <c r="P576" s="337">
        <f t="shared" si="214"/>
        <v>58</v>
      </c>
    </row>
    <row r="577" spans="1:16" ht="17.25" customHeight="1" outlineLevel="2">
      <c r="A577" s="520" t="s">
        <v>151</v>
      </c>
      <c r="B577" s="265" t="s">
        <v>471</v>
      </c>
      <c r="C577" s="267"/>
      <c r="D577" s="256" t="str">
        <f>+E576</f>
        <v>Independencia</v>
      </c>
      <c r="E577" s="256" t="s">
        <v>655</v>
      </c>
      <c r="F577" s="257">
        <f t="shared" si="210"/>
        <v>313</v>
      </c>
      <c r="G577" s="254">
        <v>422</v>
      </c>
      <c r="H577" s="328">
        <f t="shared" si="208"/>
        <v>109</v>
      </c>
      <c r="I577" s="351" t="s">
        <v>451</v>
      </c>
      <c r="J577" s="346">
        <f t="shared" si="211"/>
        <v>0</v>
      </c>
      <c r="K577" s="346">
        <f t="shared" si="176"/>
        <v>0</v>
      </c>
      <c r="L577" s="346">
        <f t="shared" si="212"/>
        <v>0</v>
      </c>
      <c r="M577" s="346">
        <f t="shared" si="209"/>
        <v>0</v>
      </c>
      <c r="N577" s="337">
        <f t="shared" si="213"/>
        <v>0</v>
      </c>
      <c r="O577" s="337">
        <f t="shared" si="177"/>
        <v>0</v>
      </c>
      <c r="P577" s="337">
        <f t="shared" si="214"/>
        <v>109</v>
      </c>
    </row>
    <row r="578" spans="1:16" ht="17.25" customHeight="1" outlineLevel="2">
      <c r="A578" s="520" t="s">
        <v>18</v>
      </c>
      <c r="B578" s="265" t="s">
        <v>471</v>
      </c>
      <c r="C578" s="267"/>
      <c r="D578" s="256" t="str">
        <f>+E577</f>
        <v>Morochata (entrada río)</v>
      </c>
      <c r="E578" s="256" t="s">
        <v>1125</v>
      </c>
      <c r="F578" s="257">
        <f t="shared" si="210"/>
        <v>422</v>
      </c>
      <c r="G578" s="254">
        <v>481</v>
      </c>
      <c r="H578" s="328">
        <f t="shared" si="208"/>
        <v>59</v>
      </c>
      <c r="I578" s="351" t="s">
        <v>451</v>
      </c>
      <c r="J578" s="346">
        <f t="shared" si="211"/>
        <v>0</v>
      </c>
      <c r="K578" s="346">
        <f t="shared" si="176"/>
        <v>0</v>
      </c>
      <c r="L578" s="346">
        <f t="shared" si="212"/>
        <v>0</v>
      </c>
      <c r="M578" s="346">
        <f t="shared" si="209"/>
        <v>0</v>
      </c>
      <c r="N578" s="337">
        <f t="shared" si="213"/>
        <v>59</v>
      </c>
      <c r="O578" s="337">
        <f t="shared" si="177"/>
        <v>0</v>
      </c>
      <c r="P578" s="337">
        <f t="shared" si="214"/>
        <v>0</v>
      </c>
    </row>
    <row r="579" spans="1:16" ht="17.25" customHeight="1" outlineLevel="1">
      <c r="A579" s="523"/>
      <c r="B579" s="264" t="s">
        <v>121</v>
      </c>
      <c r="C579" s="270"/>
      <c r="D579" s="316" t="str">
        <f>+D580</f>
        <v>Caranavi (Cr. Rta. F-003)</v>
      </c>
      <c r="E579" s="316" t="str">
        <f>+E584</f>
        <v>Cr. Rta. F-0016 (Cruce a Apolo)</v>
      </c>
      <c r="F579" s="299"/>
      <c r="G579" s="299"/>
      <c r="H579" s="331">
        <f>SUBTOTAL(9,H580:H584)</f>
        <v>331.56</v>
      </c>
      <c r="J579" s="346"/>
      <c r="K579" s="346">
        <f t="shared" si="176"/>
        <v>0</v>
      </c>
      <c r="L579" s="347"/>
      <c r="M579" s="347"/>
      <c r="N579" s="338"/>
      <c r="O579" s="337">
        <f t="shared" si="177"/>
        <v>0</v>
      </c>
      <c r="P579" s="338"/>
    </row>
    <row r="580" spans="1:16" ht="17.25" customHeight="1" outlineLevel="2">
      <c r="A580" s="520" t="s">
        <v>18</v>
      </c>
      <c r="B580" s="255" t="s">
        <v>472</v>
      </c>
      <c r="C580" s="267"/>
      <c r="D580" s="256" t="s">
        <v>256</v>
      </c>
      <c r="E580" s="256" t="s">
        <v>669</v>
      </c>
      <c r="F580" s="257">
        <v>0</v>
      </c>
      <c r="G580" s="257">
        <v>19.850000000000001</v>
      </c>
      <c r="H580" s="328">
        <f>+G580-F580</f>
        <v>19.850000000000001</v>
      </c>
      <c r="I580" s="351" t="s">
        <v>316</v>
      </c>
      <c r="J580" s="346">
        <f>IF(A580="PF",H580,0)</f>
        <v>0</v>
      </c>
      <c r="K580" s="346">
        <f t="shared" si="176"/>
        <v>0</v>
      </c>
      <c r="L580" s="346">
        <f>IF(A580="HO",H580,0)</f>
        <v>0</v>
      </c>
      <c r="M580" s="346">
        <f>IF(A580="URB",H580,0)</f>
        <v>0</v>
      </c>
      <c r="N580" s="337">
        <f>IF(A580="GR",H580,0)</f>
        <v>19.850000000000001</v>
      </c>
      <c r="O580" s="337">
        <f t="shared" si="177"/>
        <v>0</v>
      </c>
      <c r="P580" s="337">
        <f>IF(A580="TI",H580,0)</f>
        <v>0</v>
      </c>
    </row>
    <row r="581" spans="1:16" ht="17.25" customHeight="1" outlineLevel="2">
      <c r="A581" s="520" t="s">
        <v>18</v>
      </c>
      <c r="B581" s="255" t="s">
        <v>472</v>
      </c>
      <c r="C581" s="267"/>
      <c r="D581" s="256" t="str">
        <f>+E580</f>
        <v>Alcoche</v>
      </c>
      <c r="E581" s="256" t="s">
        <v>1165</v>
      </c>
      <c r="F581" s="257">
        <f>+G580</f>
        <v>19.850000000000001</v>
      </c>
      <c r="G581" s="257">
        <v>70.069999999999993</v>
      </c>
      <c r="H581" s="328">
        <f>+G581-F581</f>
        <v>50.219999999999992</v>
      </c>
      <c r="I581" s="351" t="s">
        <v>316</v>
      </c>
      <c r="J581" s="346">
        <f>IF(A581="PF",H581,0)</f>
        <v>0</v>
      </c>
      <c r="K581" s="346">
        <f t="shared" ref="K581:K643" si="215">IF(A581="TS",H581,0)</f>
        <v>0</v>
      </c>
      <c r="L581" s="346">
        <f>IF(A581="HO",H581,0)</f>
        <v>0</v>
      </c>
      <c r="M581" s="346">
        <f>IF(A581="URB",H581,0)</f>
        <v>0</v>
      </c>
      <c r="N581" s="337">
        <f>IF(A581="GR",H581,0)</f>
        <v>50.219999999999992</v>
      </c>
      <c r="O581" s="337">
        <f t="shared" ref="O581:O643" si="216">IF(A581="ep",H581,0)</f>
        <v>0</v>
      </c>
      <c r="P581" s="337">
        <f>IF(A581="TI",H581,0)</f>
        <v>0</v>
      </c>
    </row>
    <row r="582" spans="1:16" ht="17.25" customHeight="1" outlineLevel="2">
      <c r="A582" s="520" t="s">
        <v>18</v>
      </c>
      <c r="B582" s="255" t="s">
        <v>472</v>
      </c>
      <c r="C582" s="267"/>
      <c r="D582" s="256" t="s">
        <v>1165</v>
      </c>
      <c r="E582" s="256" t="s">
        <v>1126</v>
      </c>
      <c r="F582" s="257">
        <f>+G581</f>
        <v>70.069999999999993</v>
      </c>
      <c r="G582" s="257">
        <v>87.03</v>
      </c>
      <c r="H582" s="328">
        <f>+G582-F582</f>
        <v>16.960000000000008</v>
      </c>
      <c r="I582" s="351" t="s">
        <v>316</v>
      </c>
      <c r="J582" s="346">
        <f>IF(A582="PF",H582,0)</f>
        <v>0</v>
      </c>
      <c r="K582" s="346">
        <f t="shared" si="215"/>
        <v>0</v>
      </c>
      <c r="L582" s="346">
        <f>IF(A582="HO",H582,0)</f>
        <v>0</v>
      </c>
      <c r="M582" s="346">
        <f>IF(A582="URB",H582,0)</f>
        <v>0</v>
      </c>
      <c r="N582" s="337">
        <f>IF(A582="GR",H582,0)</f>
        <v>16.960000000000008</v>
      </c>
      <c r="O582" s="337">
        <f t="shared" si="216"/>
        <v>0</v>
      </c>
      <c r="P582" s="337">
        <f>IF(A582="TI",H582,0)</f>
        <v>0</v>
      </c>
    </row>
    <row r="583" spans="1:16" ht="17.25" customHeight="1" outlineLevel="2">
      <c r="A583" s="520" t="s">
        <v>18</v>
      </c>
      <c r="B583" s="255" t="s">
        <v>472</v>
      </c>
      <c r="C583" s="267"/>
      <c r="D583" s="256" t="str">
        <f>+E582</f>
        <v>Charoplaya</v>
      </c>
      <c r="E583" s="256" t="s">
        <v>1166</v>
      </c>
      <c r="F583" s="257">
        <f>+G582</f>
        <v>87.03</v>
      </c>
      <c r="G583" s="257">
        <v>167.56</v>
      </c>
      <c r="H583" s="328">
        <f>+G583-F583</f>
        <v>80.53</v>
      </c>
      <c r="I583" s="351" t="s">
        <v>316</v>
      </c>
      <c r="J583" s="346">
        <f>IF(A583="PF",H583,0)</f>
        <v>0</v>
      </c>
      <c r="K583" s="346">
        <f t="shared" si="215"/>
        <v>0</v>
      </c>
      <c r="L583" s="346">
        <f>IF(A583="HO",H583,0)</f>
        <v>0</v>
      </c>
      <c r="M583" s="346">
        <f>IF(A583="URB",H583,0)</f>
        <v>0</v>
      </c>
      <c r="N583" s="337">
        <f>IF(A583="GR",H583,0)</f>
        <v>80.53</v>
      </c>
      <c r="O583" s="337">
        <f t="shared" si="216"/>
        <v>0</v>
      </c>
      <c r="P583" s="337">
        <f>IF(A583="TI",H583,0)</f>
        <v>0</v>
      </c>
    </row>
    <row r="584" spans="1:16" ht="17.25" customHeight="1" outlineLevel="2">
      <c r="A584" s="520" t="s">
        <v>18</v>
      </c>
      <c r="B584" s="255" t="s">
        <v>472</v>
      </c>
      <c r="C584" s="267"/>
      <c r="D584" s="256" t="s">
        <v>1166</v>
      </c>
      <c r="E584" s="256" t="s">
        <v>876</v>
      </c>
      <c r="F584" s="257">
        <f>+G583</f>
        <v>167.56</v>
      </c>
      <c r="G584" s="257">
        <v>331.56</v>
      </c>
      <c r="H584" s="328">
        <f>+G584-F584</f>
        <v>164</v>
      </c>
      <c r="I584" s="351" t="s">
        <v>316</v>
      </c>
      <c r="J584" s="346">
        <f>IF(A584="PF",H584,0)</f>
        <v>0</v>
      </c>
      <c r="K584" s="346">
        <f t="shared" si="215"/>
        <v>0</v>
      </c>
      <c r="L584" s="346">
        <f>IF(A584="HO",H584,0)</f>
        <v>0</v>
      </c>
      <c r="M584" s="346">
        <f>IF(A584="URB",H584,0)</f>
        <v>0</v>
      </c>
      <c r="N584" s="337">
        <f>IF(A584="GR",H584,0)</f>
        <v>164</v>
      </c>
      <c r="O584" s="337">
        <f t="shared" si="216"/>
        <v>0</v>
      </c>
      <c r="P584" s="337">
        <f>IF(A584="TI",H584,0)</f>
        <v>0</v>
      </c>
    </row>
    <row r="585" spans="1:16" ht="17.25" customHeight="1" outlineLevel="1">
      <c r="A585" s="523"/>
      <c r="B585" s="264" t="s">
        <v>122</v>
      </c>
      <c r="C585" s="293"/>
      <c r="D585" s="316" t="str">
        <f>+D586</f>
        <v>Ancaravi</v>
      </c>
      <c r="E585" s="316" t="str">
        <f>+E591</f>
        <v>Cr. Rta.  4</v>
      </c>
      <c r="F585" s="299"/>
      <c r="G585" s="299"/>
      <c r="H585" s="331">
        <f>SUBTOTAL(9,H586:H591)</f>
        <v>150</v>
      </c>
      <c r="J585" s="348"/>
      <c r="K585" s="346">
        <f t="shared" si="215"/>
        <v>0</v>
      </c>
      <c r="L585" s="349"/>
      <c r="M585" s="347"/>
      <c r="N585" s="338"/>
      <c r="O585" s="337">
        <f t="shared" si="216"/>
        <v>0</v>
      </c>
      <c r="P585" s="338"/>
    </row>
    <row r="586" spans="1:16" ht="17.25" customHeight="1" outlineLevel="2">
      <c r="A586" s="520" t="s">
        <v>18</v>
      </c>
      <c r="B586" s="255" t="s">
        <v>473</v>
      </c>
      <c r="C586" s="266" t="s">
        <v>1367</v>
      </c>
      <c r="D586" s="256" t="s">
        <v>924</v>
      </c>
      <c r="E586" s="256" t="s">
        <v>670</v>
      </c>
      <c r="F586" s="257">
        <v>0</v>
      </c>
      <c r="G586" s="257">
        <v>26</v>
      </c>
      <c r="H586" s="328">
        <f>G586-F586</f>
        <v>26</v>
      </c>
      <c r="I586" s="351" t="s">
        <v>454</v>
      </c>
      <c r="J586" s="346">
        <f t="shared" ref="J586:J591" si="217">IF(A586="PF",H586,0)</f>
        <v>0</v>
      </c>
      <c r="K586" s="346">
        <f t="shared" si="215"/>
        <v>0</v>
      </c>
      <c r="L586" s="346">
        <f t="shared" ref="L586:L591" si="218">IF(A586="HO",H586,0)</f>
        <v>0</v>
      </c>
      <c r="M586" s="346">
        <f t="shared" ref="M586:M591" si="219">IF(A586="URB",H586,0)</f>
        <v>0</v>
      </c>
      <c r="N586" s="337">
        <f t="shared" ref="N586:N591" si="220">IF(A586="GR",H586,0)</f>
        <v>26</v>
      </c>
      <c r="O586" s="337">
        <f t="shared" si="216"/>
        <v>0</v>
      </c>
      <c r="P586" s="337">
        <f t="shared" ref="P586:P591" si="221">IF(A586="TI",H586,0)</f>
        <v>0</v>
      </c>
    </row>
    <row r="587" spans="1:16" ht="17.25" customHeight="1" outlineLevel="2">
      <c r="A587" s="520" t="s">
        <v>18</v>
      </c>
      <c r="B587" s="255" t="s">
        <v>473</v>
      </c>
      <c r="C587" s="266" t="s">
        <v>1369</v>
      </c>
      <c r="D587" s="256" t="s">
        <v>670</v>
      </c>
      <c r="E587" s="256" t="s">
        <v>1168</v>
      </c>
      <c r="F587" s="257">
        <f>+G586</f>
        <v>26</v>
      </c>
      <c r="G587" s="257">
        <v>57</v>
      </c>
      <c r="H587" s="328">
        <f>+G587-F587</f>
        <v>31</v>
      </c>
      <c r="I587" s="351" t="s">
        <v>454</v>
      </c>
      <c r="J587" s="346">
        <f t="shared" si="217"/>
        <v>0</v>
      </c>
      <c r="K587" s="346">
        <f t="shared" si="215"/>
        <v>0</v>
      </c>
      <c r="L587" s="346">
        <f t="shared" si="218"/>
        <v>0</v>
      </c>
      <c r="M587" s="346">
        <f t="shared" si="219"/>
        <v>0</v>
      </c>
      <c r="N587" s="337">
        <f t="shared" si="220"/>
        <v>31</v>
      </c>
      <c r="O587" s="337">
        <f t="shared" si="216"/>
        <v>0</v>
      </c>
      <c r="P587" s="337">
        <f t="shared" si="221"/>
        <v>0</v>
      </c>
    </row>
    <row r="588" spans="1:16" ht="17.25" customHeight="1" outlineLevel="2">
      <c r="A588" s="520" t="s">
        <v>18</v>
      </c>
      <c r="B588" s="255" t="s">
        <v>473</v>
      </c>
      <c r="C588" s="266" t="s">
        <v>1371</v>
      </c>
      <c r="D588" s="256" t="s">
        <v>1168</v>
      </c>
      <c r="E588" s="256" t="s">
        <v>671</v>
      </c>
      <c r="F588" s="257">
        <f>+G587</f>
        <v>57</v>
      </c>
      <c r="G588" s="257">
        <v>84</v>
      </c>
      <c r="H588" s="328">
        <f>+G588-F588</f>
        <v>27</v>
      </c>
      <c r="I588" s="351" t="s">
        <v>454</v>
      </c>
      <c r="J588" s="346">
        <f t="shared" si="217"/>
        <v>0</v>
      </c>
      <c r="K588" s="346">
        <f t="shared" si="215"/>
        <v>0</v>
      </c>
      <c r="L588" s="346">
        <f t="shared" si="218"/>
        <v>0</v>
      </c>
      <c r="M588" s="346">
        <f t="shared" si="219"/>
        <v>0</v>
      </c>
      <c r="N588" s="337">
        <f t="shared" si="220"/>
        <v>27</v>
      </c>
      <c r="O588" s="337">
        <f t="shared" si="216"/>
        <v>0</v>
      </c>
      <c r="P588" s="337">
        <f t="shared" si="221"/>
        <v>0</v>
      </c>
    </row>
    <row r="589" spans="1:16" ht="17.25" customHeight="1" outlineLevel="2">
      <c r="A589" s="520" t="s">
        <v>18</v>
      </c>
      <c r="B589" s="255" t="s">
        <v>473</v>
      </c>
      <c r="C589" s="266" t="s">
        <v>1373</v>
      </c>
      <c r="D589" s="256" t="s">
        <v>671</v>
      </c>
      <c r="E589" s="256" t="s">
        <v>672</v>
      </c>
      <c r="F589" s="257">
        <f>+G588</f>
        <v>84</v>
      </c>
      <c r="G589" s="257">
        <v>114</v>
      </c>
      <c r="H589" s="328">
        <f>+G589-F589</f>
        <v>30</v>
      </c>
      <c r="I589" s="351" t="s">
        <v>454</v>
      </c>
      <c r="J589" s="346">
        <f t="shared" si="217"/>
        <v>0</v>
      </c>
      <c r="K589" s="346">
        <f t="shared" si="215"/>
        <v>0</v>
      </c>
      <c r="L589" s="346">
        <f t="shared" si="218"/>
        <v>0</v>
      </c>
      <c r="M589" s="346">
        <f t="shared" si="219"/>
        <v>0</v>
      </c>
      <c r="N589" s="337">
        <f t="shared" si="220"/>
        <v>30</v>
      </c>
      <c r="O589" s="337">
        <f t="shared" si="216"/>
        <v>0</v>
      </c>
      <c r="P589" s="337">
        <f t="shared" si="221"/>
        <v>0</v>
      </c>
    </row>
    <row r="590" spans="1:16" ht="17.25" customHeight="1" outlineLevel="2">
      <c r="A590" s="520" t="s">
        <v>18</v>
      </c>
      <c r="B590" s="255" t="s">
        <v>473</v>
      </c>
      <c r="C590" s="266" t="s">
        <v>1374</v>
      </c>
      <c r="D590" s="256" t="s">
        <v>672</v>
      </c>
      <c r="E590" s="256" t="s">
        <v>1169</v>
      </c>
      <c r="F590" s="257">
        <f>+G589</f>
        <v>114</v>
      </c>
      <c r="G590" s="257">
        <v>141</v>
      </c>
      <c r="H590" s="328">
        <f>+G590-F590</f>
        <v>27</v>
      </c>
      <c r="I590" s="351" t="s">
        <v>454</v>
      </c>
      <c r="J590" s="346">
        <f t="shared" si="217"/>
        <v>0</v>
      </c>
      <c r="K590" s="346">
        <f t="shared" si="215"/>
        <v>0</v>
      </c>
      <c r="L590" s="346">
        <f t="shared" si="218"/>
        <v>0</v>
      </c>
      <c r="M590" s="346">
        <f t="shared" si="219"/>
        <v>0</v>
      </c>
      <c r="N590" s="337">
        <f t="shared" si="220"/>
        <v>27</v>
      </c>
      <c r="O590" s="337">
        <f t="shared" si="216"/>
        <v>0</v>
      </c>
      <c r="P590" s="337">
        <f t="shared" si="221"/>
        <v>0</v>
      </c>
    </row>
    <row r="591" spans="1:16" ht="17.25" customHeight="1" outlineLevel="2">
      <c r="A591" s="520" t="s">
        <v>18</v>
      </c>
      <c r="B591" s="255" t="s">
        <v>473</v>
      </c>
      <c r="C591" s="266" t="s">
        <v>1377</v>
      </c>
      <c r="D591" s="256" t="s">
        <v>1169</v>
      </c>
      <c r="E591" s="256" t="s">
        <v>673</v>
      </c>
      <c r="F591" s="257">
        <f>+G590</f>
        <v>141</v>
      </c>
      <c r="G591" s="257">
        <v>150</v>
      </c>
      <c r="H591" s="328">
        <f>+G591-F591</f>
        <v>9</v>
      </c>
      <c r="I591" s="351" t="s">
        <v>454</v>
      </c>
      <c r="J591" s="346">
        <f t="shared" si="217"/>
        <v>0</v>
      </c>
      <c r="K591" s="346">
        <f t="shared" si="215"/>
        <v>0</v>
      </c>
      <c r="L591" s="346">
        <f t="shared" si="218"/>
        <v>0</v>
      </c>
      <c r="M591" s="346">
        <f t="shared" si="219"/>
        <v>0</v>
      </c>
      <c r="N591" s="337">
        <f t="shared" si="220"/>
        <v>9</v>
      </c>
      <c r="O591" s="337">
        <f t="shared" si="216"/>
        <v>0</v>
      </c>
      <c r="P591" s="337">
        <f t="shared" si="221"/>
        <v>0</v>
      </c>
    </row>
    <row r="592" spans="1:16" ht="17.25" customHeight="1" outlineLevel="1">
      <c r="A592" s="523"/>
      <c r="B592" s="264" t="s">
        <v>123</v>
      </c>
      <c r="C592" s="270"/>
      <c r="D592" s="316" t="str">
        <f>+D593</f>
        <v>Padcaya (Plaza Prinicipal)</v>
      </c>
      <c r="E592" s="316" t="str">
        <f>+E596</f>
        <v>Villazón</v>
      </c>
      <c r="F592" s="299"/>
      <c r="G592" s="299"/>
      <c r="H592" s="331">
        <f>SUBTOTAL(9,H593:H596)</f>
        <v>165</v>
      </c>
      <c r="J592" s="346"/>
      <c r="K592" s="346">
        <f t="shared" si="215"/>
        <v>0</v>
      </c>
      <c r="L592" s="347"/>
      <c r="M592" s="347"/>
      <c r="N592" s="338"/>
      <c r="O592" s="337">
        <f t="shared" si="216"/>
        <v>0</v>
      </c>
      <c r="P592" s="338"/>
    </row>
    <row r="593" spans="1:16" ht="17.25" customHeight="1" outlineLevel="2">
      <c r="A593" s="520" t="s">
        <v>701</v>
      </c>
      <c r="B593" s="255" t="s">
        <v>474</v>
      </c>
      <c r="C593" s="267" t="s">
        <v>1367</v>
      </c>
      <c r="D593" s="256" t="s">
        <v>53</v>
      </c>
      <c r="E593" s="256" t="s">
        <v>1426</v>
      </c>
      <c r="F593" s="257">
        <v>0</v>
      </c>
      <c r="G593" s="257">
        <v>12.35</v>
      </c>
      <c r="H593" s="328">
        <f>+G593-F593</f>
        <v>12.35</v>
      </c>
      <c r="I593" s="351" t="s">
        <v>385</v>
      </c>
      <c r="J593" s="346">
        <f>IF(A593="PF",H593,0)</f>
        <v>12.35</v>
      </c>
      <c r="K593" s="346">
        <f t="shared" si="215"/>
        <v>0</v>
      </c>
      <c r="L593" s="346">
        <f>IF(A593="HO",H593,0)</f>
        <v>0</v>
      </c>
      <c r="M593" s="346">
        <f>IF(A593="URB",H593,0)</f>
        <v>0</v>
      </c>
      <c r="N593" s="337">
        <f>IF(A593="GR",H593,0)</f>
        <v>0</v>
      </c>
      <c r="O593" s="337">
        <f t="shared" si="216"/>
        <v>0</v>
      </c>
      <c r="P593" s="337">
        <f>IF(A593="TI",H593,0)</f>
        <v>0</v>
      </c>
    </row>
    <row r="594" spans="1:16" ht="17.25" customHeight="1" outlineLevel="2">
      <c r="A594" s="520" t="s">
        <v>151</v>
      </c>
      <c r="B594" s="255" t="s">
        <v>474</v>
      </c>
      <c r="C594" s="267"/>
      <c r="D594" s="256" t="str">
        <f>+E593</f>
        <v>Cr. San Miguel (Cr. Chaguaya)</v>
      </c>
      <c r="E594" s="256" t="s">
        <v>1427</v>
      </c>
      <c r="F594" s="257">
        <f>+G593</f>
        <v>12.35</v>
      </c>
      <c r="G594" s="257">
        <v>23.47</v>
      </c>
      <c r="H594" s="328">
        <f>+G594-F594</f>
        <v>11.12</v>
      </c>
      <c r="I594" s="351" t="s">
        <v>385</v>
      </c>
      <c r="J594" s="346">
        <f>IF(A594="PF",H594,0)</f>
        <v>0</v>
      </c>
      <c r="K594" s="346">
        <f t="shared" si="215"/>
        <v>0</v>
      </c>
      <c r="L594" s="346">
        <f>IF(A594="HO",H594,0)</f>
        <v>0</v>
      </c>
      <c r="M594" s="346">
        <f>IF(A594="URB",H594,0)</f>
        <v>0</v>
      </c>
      <c r="N594" s="337">
        <f>IF(A594="GR",H594,0)</f>
        <v>0</v>
      </c>
      <c r="O594" s="337">
        <f t="shared" si="216"/>
        <v>0</v>
      </c>
      <c r="P594" s="337">
        <f>IF(A594="TI",H594,0)</f>
        <v>11.12</v>
      </c>
    </row>
    <row r="595" spans="1:16" ht="17.25" customHeight="1" outlineLevel="2">
      <c r="A595" s="520" t="s">
        <v>151</v>
      </c>
      <c r="B595" s="255" t="s">
        <v>474</v>
      </c>
      <c r="C595" s="267" t="s">
        <v>1369</v>
      </c>
      <c r="D595" s="256" t="str">
        <f>+E594</f>
        <v>Camacho</v>
      </c>
      <c r="E595" s="256" t="s">
        <v>674</v>
      </c>
      <c r="F595" s="257">
        <f>+G594</f>
        <v>23.47</v>
      </c>
      <c r="G595" s="257">
        <v>107</v>
      </c>
      <c r="H595" s="328">
        <f>+G595-F595</f>
        <v>83.53</v>
      </c>
      <c r="I595" s="351" t="s">
        <v>385</v>
      </c>
      <c r="J595" s="346">
        <f>IF(A595="PF",H595,0)</f>
        <v>0</v>
      </c>
      <c r="K595" s="346">
        <f t="shared" si="215"/>
        <v>0</v>
      </c>
      <c r="L595" s="346">
        <f>IF(A595="HO",H595,0)</f>
        <v>0</v>
      </c>
      <c r="M595" s="346">
        <f>IF(A595="URB",H595,0)</f>
        <v>0</v>
      </c>
      <c r="N595" s="337">
        <f>IF(A595="GR",H595,0)</f>
        <v>0</v>
      </c>
      <c r="O595" s="337">
        <f t="shared" si="216"/>
        <v>0</v>
      </c>
      <c r="P595" s="337">
        <f>IF(A595="TI",H595,0)</f>
        <v>83.53</v>
      </c>
    </row>
    <row r="596" spans="1:16" ht="17.25" customHeight="1" outlineLevel="2">
      <c r="A596" s="520" t="s">
        <v>151</v>
      </c>
      <c r="B596" s="255" t="s">
        <v>474</v>
      </c>
      <c r="C596" s="267"/>
      <c r="D596" s="256" t="s">
        <v>674</v>
      </c>
      <c r="E596" s="256" t="s">
        <v>1105</v>
      </c>
      <c r="F596" s="257">
        <v>107</v>
      </c>
      <c r="G596" s="257">
        <f>F596+H596</f>
        <v>165</v>
      </c>
      <c r="H596" s="328">
        <v>58</v>
      </c>
      <c r="I596" s="351" t="s">
        <v>385</v>
      </c>
      <c r="J596" s="346">
        <f>IF(A596="PF",H596,0)</f>
        <v>0</v>
      </c>
      <c r="K596" s="346">
        <f t="shared" si="215"/>
        <v>0</v>
      </c>
      <c r="L596" s="346">
        <f>IF(A596="HO",H596,0)</f>
        <v>0</v>
      </c>
      <c r="M596" s="346">
        <f>IF(A596="URB",H596,0)</f>
        <v>0</v>
      </c>
      <c r="N596" s="337">
        <f>IF(A596="GR",H596,0)</f>
        <v>0</v>
      </c>
      <c r="O596" s="337">
        <f t="shared" si="216"/>
        <v>0</v>
      </c>
      <c r="P596" s="337">
        <f>IF(A596="TI",H596,0)</f>
        <v>58</v>
      </c>
    </row>
    <row r="597" spans="1:16" ht="17.25" customHeight="1" outlineLevel="1">
      <c r="A597" s="523"/>
      <c r="B597" s="264" t="s">
        <v>124</v>
      </c>
      <c r="C597" s="270"/>
      <c r="D597" s="316" t="str">
        <f>+D598</f>
        <v>Palos Blancos (Cr. Rt. F-0011)</v>
      </c>
      <c r="E597" s="316" t="str">
        <f>+E601</f>
        <v>Campo Pajoso (Cr. Rt. F-0009)</v>
      </c>
      <c r="F597" s="299"/>
      <c r="G597" s="299"/>
      <c r="H597" s="331">
        <f>SUBTOTAL(9,H598:H601)</f>
        <v>83</v>
      </c>
      <c r="J597" s="346"/>
      <c r="K597" s="346">
        <f t="shared" si="215"/>
        <v>0</v>
      </c>
      <c r="L597" s="347"/>
      <c r="M597" s="347"/>
      <c r="N597" s="338"/>
      <c r="O597" s="337">
        <f t="shared" si="216"/>
        <v>0</v>
      </c>
      <c r="P597" s="338"/>
    </row>
    <row r="598" spans="1:16" ht="17.25" customHeight="1" outlineLevel="2">
      <c r="A598" s="520" t="s">
        <v>18</v>
      </c>
      <c r="B598" s="255" t="s">
        <v>475</v>
      </c>
      <c r="C598" s="267"/>
      <c r="D598" s="256" t="s">
        <v>1432</v>
      </c>
      <c r="E598" s="256" t="s">
        <v>1431</v>
      </c>
      <c r="F598" s="257">
        <v>0</v>
      </c>
      <c r="G598" s="257">
        <v>16.07</v>
      </c>
      <c r="H598" s="328">
        <f>+G598-F598</f>
        <v>16.07</v>
      </c>
      <c r="I598" s="351" t="s">
        <v>385</v>
      </c>
      <c r="J598" s="346">
        <f>IF(A598="PF",H598,0)</f>
        <v>0</v>
      </c>
      <c r="K598" s="346">
        <f t="shared" si="215"/>
        <v>0</v>
      </c>
      <c r="L598" s="346">
        <f>IF(A598="HO",H598,0)</f>
        <v>0</v>
      </c>
      <c r="M598" s="346">
        <f>IF(A598="URB",H598,0)</f>
        <v>0</v>
      </c>
      <c r="N598" s="337">
        <f>IF(A598="GR",H598,0)</f>
        <v>16.07</v>
      </c>
      <c r="O598" s="337">
        <f t="shared" si="216"/>
        <v>0</v>
      </c>
      <c r="P598" s="337">
        <f>IF(A598="TI",H598,0)</f>
        <v>0</v>
      </c>
    </row>
    <row r="599" spans="1:16" ht="17.25" customHeight="1" outlineLevel="2">
      <c r="A599" s="520" t="s">
        <v>18</v>
      </c>
      <c r="B599" s="255" t="s">
        <v>475</v>
      </c>
      <c r="C599" s="267"/>
      <c r="D599" s="256" t="str">
        <f>+E598</f>
        <v>Choere (población)</v>
      </c>
      <c r="E599" s="256" t="s">
        <v>1430</v>
      </c>
      <c r="F599" s="257">
        <f>+G598</f>
        <v>16.07</v>
      </c>
      <c r="G599" s="257">
        <v>38.57</v>
      </c>
      <c r="H599" s="328">
        <f>+G599-F599</f>
        <v>22.5</v>
      </c>
      <c r="I599" s="351" t="s">
        <v>385</v>
      </c>
      <c r="J599" s="346">
        <f>IF(A599="PF",H599,0)</f>
        <v>0</v>
      </c>
      <c r="K599" s="346">
        <f t="shared" si="215"/>
        <v>0</v>
      </c>
      <c r="L599" s="346">
        <f>IF(A599="HO",H599,0)</f>
        <v>0</v>
      </c>
      <c r="M599" s="346">
        <f>IF(A599="URB",H599,0)</f>
        <v>0</v>
      </c>
      <c r="N599" s="337">
        <f>IF(A599="GR",H599,0)</f>
        <v>22.5</v>
      </c>
      <c r="O599" s="337">
        <f t="shared" si="216"/>
        <v>0</v>
      </c>
      <c r="P599" s="337">
        <f>IF(A599="TI",H599,0)</f>
        <v>0</v>
      </c>
    </row>
    <row r="600" spans="1:16" ht="17.25" customHeight="1" outlineLevel="2">
      <c r="A600" s="520" t="s">
        <v>18</v>
      </c>
      <c r="B600" s="255" t="s">
        <v>475</v>
      </c>
      <c r="C600" s="267"/>
      <c r="D600" s="256" t="str">
        <f>+E599</f>
        <v>Canto del agua (población)</v>
      </c>
      <c r="E600" s="256" t="s">
        <v>1428</v>
      </c>
      <c r="F600" s="257">
        <f>+G599</f>
        <v>38.57</v>
      </c>
      <c r="G600" s="257">
        <v>62.35</v>
      </c>
      <c r="H600" s="328">
        <f>+G600-F600</f>
        <v>23.78</v>
      </c>
      <c r="I600" s="351" t="s">
        <v>385</v>
      </c>
      <c r="J600" s="346">
        <f>IF(A600="PF",H600,0)</f>
        <v>0</v>
      </c>
      <c r="K600" s="346">
        <f t="shared" si="215"/>
        <v>0</v>
      </c>
      <c r="L600" s="346">
        <f>IF(A600="HO",H600,0)</f>
        <v>0</v>
      </c>
      <c r="M600" s="346">
        <f>IF(A600="URB",H600,0)</f>
        <v>0</v>
      </c>
      <c r="N600" s="337">
        <f>IF(A600="GR",H600,0)</f>
        <v>23.78</v>
      </c>
      <c r="O600" s="337">
        <f t="shared" si="216"/>
        <v>0</v>
      </c>
      <c r="P600" s="337">
        <f>IF(A600="TI",H600,0)</f>
        <v>0</v>
      </c>
    </row>
    <row r="601" spans="1:16" ht="17.25" customHeight="1" outlineLevel="2">
      <c r="A601" s="520" t="s">
        <v>18</v>
      </c>
      <c r="B601" s="255" t="s">
        <v>475</v>
      </c>
      <c r="C601" s="267"/>
      <c r="D601" s="256" t="str">
        <f>+E600</f>
        <v>Caraparí (Salida de la poblacion)</v>
      </c>
      <c r="E601" s="256" t="s">
        <v>1429</v>
      </c>
      <c r="F601" s="257">
        <f>+G600</f>
        <v>62.35</v>
      </c>
      <c r="G601" s="257">
        <v>83</v>
      </c>
      <c r="H601" s="328">
        <f>+G601-F601</f>
        <v>20.65</v>
      </c>
      <c r="I601" s="351" t="s">
        <v>385</v>
      </c>
      <c r="J601" s="346">
        <f>IF(A601="PF",H601,0)</f>
        <v>0</v>
      </c>
      <c r="K601" s="346">
        <f t="shared" si="215"/>
        <v>0</v>
      </c>
      <c r="L601" s="346">
        <f>IF(A601="HO",H601,0)</f>
        <v>0</v>
      </c>
      <c r="M601" s="346">
        <f>IF(A601="URB",H601,0)</f>
        <v>0</v>
      </c>
      <c r="N601" s="337">
        <f>IF(A601="GR",H601,0)</f>
        <v>20.65</v>
      </c>
      <c r="O601" s="337">
        <f t="shared" si="216"/>
        <v>0</v>
      </c>
      <c r="P601" s="337">
        <f>IF(A601="TI",H601,0)</f>
        <v>0</v>
      </c>
    </row>
    <row r="602" spans="1:16" ht="17.25" customHeight="1" outlineLevel="1">
      <c r="A602" s="523"/>
      <c r="B602" s="264" t="s">
        <v>125</v>
      </c>
      <c r="C602" s="317"/>
      <c r="D602" s="263" t="str">
        <f>+D603</f>
        <v>Challapata (Alc Cajon, Salida Huari)</v>
      </c>
      <c r="E602" s="263" t="str">
        <f>+E610</f>
        <v>Uyuni</v>
      </c>
      <c r="F602" s="299"/>
      <c r="G602" s="299"/>
      <c r="H602" s="331">
        <f>SUBTOTAL(9,H603:H610)</f>
        <v>203.85</v>
      </c>
      <c r="J602" s="346"/>
      <c r="K602" s="346">
        <f t="shared" si="215"/>
        <v>0</v>
      </c>
      <c r="L602" s="347"/>
      <c r="M602" s="347"/>
      <c r="N602" s="338"/>
      <c r="O602" s="337">
        <f t="shared" si="216"/>
        <v>0</v>
      </c>
      <c r="P602" s="338"/>
    </row>
    <row r="603" spans="1:16" ht="17.25" customHeight="1" outlineLevel="2">
      <c r="A603" s="520" t="s">
        <v>701</v>
      </c>
      <c r="B603" s="255" t="s">
        <v>1373</v>
      </c>
      <c r="C603" s="268">
        <v>0</v>
      </c>
      <c r="D603" s="262" t="s">
        <v>612</v>
      </c>
      <c r="E603" s="262" t="s">
        <v>613</v>
      </c>
      <c r="F603" s="257">
        <v>0</v>
      </c>
      <c r="G603" s="257">
        <v>12.73</v>
      </c>
      <c r="H603" s="328">
        <f t="shared" ref="H603:H610" si="222">+G603-F603</f>
        <v>12.73</v>
      </c>
      <c r="I603" s="351" t="s">
        <v>454</v>
      </c>
      <c r="J603" s="346">
        <f>IF(A603="PF",H603,0)</f>
        <v>12.73</v>
      </c>
      <c r="K603" s="346">
        <f t="shared" si="215"/>
        <v>0</v>
      </c>
      <c r="L603" s="346">
        <f>IF(A603="HO",H603,0)</f>
        <v>0</v>
      </c>
      <c r="M603" s="346">
        <f t="shared" ref="M603:M610" si="223">IF(A603="URB",H603,0)</f>
        <v>0</v>
      </c>
      <c r="N603" s="337">
        <f>IF(A603="GR",H603,0)</f>
        <v>0</v>
      </c>
      <c r="O603" s="337">
        <f t="shared" si="216"/>
        <v>0</v>
      </c>
      <c r="P603" s="337">
        <f>IF(A603="TI",H603,0)</f>
        <v>0</v>
      </c>
    </row>
    <row r="604" spans="1:16" ht="17.25" customHeight="1" outlineLevel="2">
      <c r="A604" s="520" t="s">
        <v>18</v>
      </c>
      <c r="B604" s="255" t="s">
        <v>1373</v>
      </c>
      <c r="C604" s="268">
        <v>10</v>
      </c>
      <c r="D604" s="262" t="s">
        <v>614</v>
      </c>
      <c r="E604" s="262" t="s">
        <v>615</v>
      </c>
      <c r="F604" s="257">
        <f t="shared" ref="F604:F610" si="224">+G603</f>
        <v>12.73</v>
      </c>
      <c r="G604" s="257">
        <v>31.28</v>
      </c>
      <c r="H604" s="328">
        <f t="shared" si="222"/>
        <v>18.55</v>
      </c>
      <c r="I604" s="351" t="s">
        <v>454</v>
      </c>
      <c r="J604" s="346">
        <f t="shared" ref="J604:J610" si="225">IF(A604="PF",H604,0)</f>
        <v>0</v>
      </c>
      <c r="K604" s="346">
        <f t="shared" si="215"/>
        <v>0</v>
      </c>
      <c r="L604" s="346">
        <f t="shared" ref="L604:L610" si="226">IF(A604="HO",H604,0)</f>
        <v>0</v>
      </c>
      <c r="M604" s="346">
        <f t="shared" si="223"/>
        <v>0</v>
      </c>
      <c r="N604" s="337">
        <f t="shared" ref="N604:N610" si="227">IF(A604="GR",H604,0)</f>
        <v>18.55</v>
      </c>
      <c r="O604" s="337">
        <f t="shared" si="216"/>
        <v>0</v>
      </c>
      <c r="P604" s="337">
        <f t="shared" ref="P604:P610" si="228">IF(A604="TI",H604,0)</f>
        <v>0</v>
      </c>
    </row>
    <row r="605" spans="1:16" ht="17.25" customHeight="1" outlineLevel="2">
      <c r="A605" s="520" t="s">
        <v>18</v>
      </c>
      <c r="B605" s="255" t="s">
        <v>1373</v>
      </c>
      <c r="C605" s="268">
        <v>20</v>
      </c>
      <c r="D605" s="262" t="str">
        <f>E604</f>
        <v>Cr. a Condo K</v>
      </c>
      <c r="E605" s="262" t="s">
        <v>1414</v>
      </c>
      <c r="F605" s="257">
        <f t="shared" si="224"/>
        <v>31.28</v>
      </c>
      <c r="G605" s="257">
        <v>53.62</v>
      </c>
      <c r="H605" s="328">
        <f t="shared" si="222"/>
        <v>22.339999999999996</v>
      </c>
      <c r="I605" s="351" t="s">
        <v>454</v>
      </c>
      <c r="J605" s="346">
        <f t="shared" si="225"/>
        <v>0</v>
      </c>
      <c r="K605" s="346">
        <f t="shared" si="215"/>
        <v>0</v>
      </c>
      <c r="L605" s="346">
        <f t="shared" si="226"/>
        <v>0</v>
      </c>
      <c r="M605" s="346">
        <f t="shared" si="223"/>
        <v>0</v>
      </c>
      <c r="N605" s="337">
        <f t="shared" si="227"/>
        <v>22.339999999999996</v>
      </c>
      <c r="O605" s="337">
        <f t="shared" si="216"/>
        <v>0</v>
      </c>
      <c r="P605" s="337">
        <f t="shared" si="228"/>
        <v>0</v>
      </c>
    </row>
    <row r="606" spans="1:16" ht="17.25" customHeight="1" outlineLevel="2">
      <c r="A606" s="520" t="s">
        <v>18</v>
      </c>
      <c r="B606" s="255" t="s">
        <v>1373</v>
      </c>
      <c r="C606" s="268">
        <v>30</v>
      </c>
      <c r="D606" s="262" t="str">
        <f>E605</f>
        <v>vicicsa</v>
      </c>
      <c r="E606" s="269" t="s">
        <v>1413</v>
      </c>
      <c r="F606" s="257">
        <f t="shared" si="224"/>
        <v>53.62</v>
      </c>
      <c r="G606" s="257">
        <v>67.62</v>
      </c>
      <c r="H606" s="328">
        <f t="shared" si="222"/>
        <v>14.000000000000007</v>
      </c>
      <c r="I606" s="351" t="s">
        <v>454</v>
      </c>
      <c r="J606" s="346">
        <f t="shared" si="225"/>
        <v>0</v>
      </c>
      <c r="K606" s="346">
        <f t="shared" si="215"/>
        <v>0</v>
      </c>
      <c r="L606" s="346">
        <f t="shared" si="226"/>
        <v>0</v>
      </c>
      <c r="M606" s="346">
        <f t="shared" si="223"/>
        <v>0</v>
      </c>
      <c r="N606" s="337">
        <f t="shared" si="227"/>
        <v>14.000000000000007</v>
      </c>
      <c r="O606" s="337">
        <f t="shared" si="216"/>
        <v>0</v>
      </c>
      <c r="P606" s="337">
        <f t="shared" si="228"/>
        <v>0</v>
      </c>
    </row>
    <row r="607" spans="1:16" ht="17.25" customHeight="1" outlineLevel="2">
      <c r="A607" s="520" t="s">
        <v>151</v>
      </c>
      <c r="B607" s="255" t="s">
        <v>1373</v>
      </c>
      <c r="C607" s="255" t="s">
        <v>1374</v>
      </c>
      <c r="D607" s="256" t="str">
        <f>+E606</f>
        <v>Lim. Dptal Oruro - Potosi (Entr. Huancarani)</v>
      </c>
      <c r="E607" s="256" t="s">
        <v>675</v>
      </c>
      <c r="F607" s="257">
        <f t="shared" si="224"/>
        <v>67.62</v>
      </c>
      <c r="G607" s="257">
        <v>101.62</v>
      </c>
      <c r="H607" s="328">
        <f t="shared" si="222"/>
        <v>34</v>
      </c>
      <c r="I607" s="351" t="s">
        <v>453</v>
      </c>
      <c r="J607" s="346">
        <f t="shared" si="225"/>
        <v>0</v>
      </c>
      <c r="K607" s="346">
        <f t="shared" si="215"/>
        <v>0</v>
      </c>
      <c r="L607" s="346">
        <f t="shared" si="226"/>
        <v>0</v>
      </c>
      <c r="M607" s="346">
        <f t="shared" si="223"/>
        <v>0</v>
      </c>
      <c r="N607" s="337">
        <f t="shared" si="227"/>
        <v>0</v>
      </c>
      <c r="O607" s="337">
        <f t="shared" si="216"/>
        <v>0</v>
      </c>
      <c r="P607" s="337">
        <f t="shared" si="228"/>
        <v>34</v>
      </c>
    </row>
    <row r="608" spans="1:16" ht="17.25" customHeight="1" outlineLevel="2">
      <c r="A608" s="520" t="s">
        <v>18</v>
      </c>
      <c r="B608" s="255" t="s">
        <v>1373</v>
      </c>
      <c r="C608" s="255" t="s">
        <v>1371</v>
      </c>
      <c r="D608" s="256" t="str">
        <f>+E607</f>
        <v>Rio Mulatos</v>
      </c>
      <c r="E608" s="256" t="s">
        <v>676</v>
      </c>
      <c r="F608" s="257">
        <f>+G607</f>
        <v>101.62</v>
      </c>
      <c r="G608" s="257">
        <v>159.72999999999999</v>
      </c>
      <c r="H608" s="328">
        <f t="shared" si="222"/>
        <v>58.109999999999985</v>
      </c>
      <c r="I608" s="351" t="s">
        <v>453</v>
      </c>
      <c r="J608" s="346">
        <f t="shared" si="225"/>
        <v>0</v>
      </c>
      <c r="K608" s="346">
        <f t="shared" si="215"/>
        <v>0</v>
      </c>
      <c r="L608" s="346">
        <f t="shared" si="226"/>
        <v>0</v>
      </c>
      <c r="M608" s="346">
        <f t="shared" si="223"/>
        <v>0</v>
      </c>
      <c r="N608" s="337">
        <f t="shared" si="227"/>
        <v>58.109999999999985</v>
      </c>
      <c r="O608" s="337">
        <f t="shared" si="216"/>
        <v>0</v>
      </c>
      <c r="P608" s="337">
        <f t="shared" si="228"/>
        <v>0</v>
      </c>
    </row>
    <row r="609" spans="1:16" ht="17.25" customHeight="1" outlineLevel="2">
      <c r="A609" s="520" t="s">
        <v>151</v>
      </c>
      <c r="B609" s="255" t="s">
        <v>1373</v>
      </c>
      <c r="C609" s="255" t="s">
        <v>1369</v>
      </c>
      <c r="D609" s="256" t="str">
        <f>+E608</f>
        <v>Chita</v>
      </c>
      <c r="E609" s="256" t="s">
        <v>677</v>
      </c>
      <c r="F609" s="257">
        <f t="shared" si="224"/>
        <v>159.72999999999999</v>
      </c>
      <c r="G609" s="257">
        <v>182.02</v>
      </c>
      <c r="H609" s="328">
        <f t="shared" si="222"/>
        <v>22.29000000000002</v>
      </c>
      <c r="I609" s="351" t="s">
        <v>453</v>
      </c>
      <c r="J609" s="346">
        <f t="shared" si="225"/>
        <v>0</v>
      </c>
      <c r="K609" s="346">
        <f t="shared" si="215"/>
        <v>0</v>
      </c>
      <c r="L609" s="346">
        <f t="shared" si="226"/>
        <v>0</v>
      </c>
      <c r="M609" s="346">
        <f t="shared" si="223"/>
        <v>0</v>
      </c>
      <c r="N609" s="337">
        <f t="shared" si="227"/>
        <v>0</v>
      </c>
      <c r="O609" s="337">
        <f t="shared" si="216"/>
        <v>0</v>
      </c>
      <c r="P609" s="337">
        <f t="shared" si="228"/>
        <v>22.29000000000002</v>
      </c>
    </row>
    <row r="610" spans="1:16" ht="17.25" customHeight="1" outlineLevel="2">
      <c r="A610" s="520" t="s">
        <v>18</v>
      </c>
      <c r="B610" s="255" t="s">
        <v>1373</v>
      </c>
      <c r="C610" s="255" t="s">
        <v>1367</v>
      </c>
      <c r="D610" s="256" t="str">
        <f>+E609</f>
        <v>Colchani</v>
      </c>
      <c r="E610" s="256" t="s">
        <v>874</v>
      </c>
      <c r="F610" s="257">
        <f t="shared" si="224"/>
        <v>182.02</v>
      </c>
      <c r="G610" s="257">
        <v>203.85</v>
      </c>
      <c r="H610" s="328">
        <f t="shared" si="222"/>
        <v>21.829999999999984</v>
      </c>
      <c r="I610" s="351" t="s">
        <v>453</v>
      </c>
      <c r="J610" s="346">
        <f t="shared" si="225"/>
        <v>0</v>
      </c>
      <c r="K610" s="346">
        <f t="shared" si="215"/>
        <v>0</v>
      </c>
      <c r="L610" s="346">
        <f t="shared" si="226"/>
        <v>0</v>
      </c>
      <c r="M610" s="346">
        <f t="shared" si="223"/>
        <v>0</v>
      </c>
      <c r="N610" s="337">
        <f t="shared" si="227"/>
        <v>21.829999999999984</v>
      </c>
      <c r="O610" s="337">
        <f t="shared" si="216"/>
        <v>0</v>
      </c>
      <c r="P610" s="337">
        <f t="shared" si="228"/>
        <v>0</v>
      </c>
    </row>
    <row r="611" spans="1:16" ht="17.25" customHeight="1" outlineLevel="1">
      <c r="A611" s="523"/>
      <c r="B611" s="264" t="s">
        <v>126</v>
      </c>
      <c r="C611" s="317"/>
      <c r="D611" s="263" t="str">
        <f>+D612</f>
        <v>Salida de Oruro</v>
      </c>
      <c r="E611" s="263" t="str">
        <f>+E615</f>
        <v>Cruce Rt. F0004</v>
      </c>
      <c r="F611" s="299"/>
      <c r="G611" s="299"/>
      <c r="H611" s="331">
        <f>SUBTOTAL(9,H612:H615)</f>
        <v>169</v>
      </c>
      <c r="J611" s="346"/>
      <c r="K611" s="346">
        <f t="shared" si="215"/>
        <v>0</v>
      </c>
      <c r="L611" s="347"/>
      <c r="M611" s="347"/>
      <c r="N611" s="338"/>
      <c r="O611" s="337">
        <f t="shared" si="216"/>
        <v>0</v>
      </c>
      <c r="P611" s="338"/>
    </row>
    <row r="612" spans="1:16" ht="17.25" customHeight="1" outlineLevel="2">
      <c r="A612" s="520" t="s">
        <v>18</v>
      </c>
      <c r="B612" s="255" t="s">
        <v>476</v>
      </c>
      <c r="C612" s="268">
        <v>0</v>
      </c>
      <c r="D612" s="262" t="s">
        <v>616</v>
      </c>
      <c r="E612" s="262" t="s">
        <v>1332</v>
      </c>
      <c r="F612" s="257">
        <v>0</v>
      </c>
      <c r="G612" s="257">
        <v>45</v>
      </c>
      <c r="H612" s="328">
        <f>+G612-F612</f>
        <v>45</v>
      </c>
      <c r="I612" s="351" t="s">
        <v>454</v>
      </c>
      <c r="J612" s="346">
        <f>IF(A612="PF",H612,0)</f>
        <v>0</v>
      </c>
      <c r="K612" s="346">
        <f t="shared" si="215"/>
        <v>0</v>
      </c>
      <c r="L612" s="346">
        <f>IF(A612="HO",H612,0)</f>
        <v>0</v>
      </c>
      <c r="M612" s="346">
        <f>IF(A612="URB",H612,0)</f>
        <v>0</v>
      </c>
      <c r="N612" s="337">
        <f>IF(A612="GR",H612,0)</f>
        <v>45</v>
      </c>
      <c r="O612" s="337">
        <f t="shared" si="216"/>
        <v>0</v>
      </c>
      <c r="P612" s="337">
        <f>IF(A612="TI",H612,0)</f>
        <v>0</v>
      </c>
    </row>
    <row r="613" spans="1:16" ht="17.25" customHeight="1" outlineLevel="2">
      <c r="A613" s="520" t="s">
        <v>18</v>
      </c>
      <c r="B613" s="255" t="s">
        <v>476</v>
      </c>
      <c r="C613" s="268">
        <v>30</v>
      </c>
      <c r="D613" s="262" t="str">
        <f>E612</f>
        <v>La Joya</v>
      </c>
      <c r="E613" s="262" t="s">
        <v>1333</v>
      </c>
      <c r="F613" s="257">
        <f>+G612</f>
        <v>45</v>
      </c>
      <c r="G613" s="257">
        <v>86</v>
      </c>
      <c r="H613" s="328">
        <f>+G613-F613</f>
        <v>41</v>
      </c>
      <c r="I613" s="351" t="s">
        <v>454</v>
      </c>
      <c r="J613" s="346">
        <f>IF(A613="PF",H613,0)</f>
        <v>0</v>
      </c>
      <c r="K613" s="346">
        <f t="shared" si="215"/>
        <v>0</v>
      </c>
      <c r="L613" s="346">
        <f>IF(A613="HO",H613,0)</f>
        <v>0</v>
      </c>
      <c r="M613" s="346">
        <f>IF(A613="URB",H613,0)</f>
        <v>0</v>
      </c>
      <c r="N613" s="337">
        <f>IF(A613="GR",H613,0)</f>
        <v>41</v>
      </c>
      <c r="O613" s="337">
        <f t="shared" si="216"/>
        <v>0</v>
      </c>
      <c r="P613" s="337">
        <f>IF(A613="TI",H613,0)</f>
        <v>0</v>
      </c>
    </row>
    <row r="614" spans="1:16" ht="17.25" customHeight="1" outlineLevel="2">
      <c r="A614" s="520" t="s">
        <v>18</v>
      </c>
      <c r="B614" s="255" t="s">
        <v>476</v>
      </c>
      <c r="C614" s="268">
        <v>50</v>
      </c>
      <c r="D614" s="262" t="str">
        <f>E613</f>
        <v>Chuquichambi</v>
      </c>
      <c r="E614" s="262" t="s">
        <v>986</v>
      </c>
      <c r="F614" s="257">
        <f>+G613</f>
        <v>86</v>
      </c>
      <c r="G614" s="257">
        <v>165</v>
      </c>
      <c r="H614" s="328">
        <f>+G614-F614</f>
        <v>79</v>
      </c>
      <c r="I614" s="351" t="s">
        <v>454</v>
      </c>
      <c r="J614" s="346">
        <f>IF(A614="PF",H614,0)</f>
        <v>0</v>
      </c>
      <c r="K614" s="346">
        <f t="shared" si="215"/>
        <v>0</v>
      </c>
      <c r="L614" s="346">
        <f>IF(A614="HO",H614,0)</f>
        <v>0</v>
      </c>
      <c r="M614" s="346">
        <f>IF(A614="URB",H614,0)</f>
        <v>0</v>
      </c>
      <c r="N614" s="337">
        <f>IF(A614="GR",H614,0)</f>
        <v>79</v>
      </c>
      <c r="O614" s="337">
        <f t="shared" si="216"/>
        <v>0</v>
      </c>
      <c r="P614" s="337">
        <f>IF(A614="TI",H614,0)</f>
        <v>0</v>
      </c>
    </row>
    <row r="615" spans="1:16" ht="17.25" customHeight="1" outlineLevel="2">
      <c r="A615" s="520" t="s">
        <v>701</v>
      </c>
      <c r="B615" s="255" t="s">
        <v>476</v>
      </c>
      <c r="C615" s="268">
        <v>90</v>
      </c>
      <c r="D615" s="262" t="str">
        <f>E614</f>
        <v>Curahuara de Carangas</v>
      </c>
      <c r="E615" s="262" t="s">
        <v>617</v>
      </c>
      <c r="F615" s="257">
        <f>+G614</f>
        <v>165</v>
      </c>
      <c r="G615" s="257">
        <v>169</v>
      </c>
      <c r="H615" s="328">
        <f>+G615-F615</f>
        <v>4</v>
      </c>
      <c r="I615" s="351" t="s">
        <v>454</v>
      </c>
      <c r="J615" s="346">
        <f>IF(A615="PF",H615,0)</f>
        <v>4</v>
      </c>
      <c r="K615" s="346">
        <f t="shared" si="215"/>
        <v>0</v>
      </c>
      <c r="L615" s="346">
        <f>IF(A615="HO",H615,0)</f>
        <v>0</v>
      </c>
      <c r="M615" s="346">
        <f>IF(A615="URB",H615,0)</f>
        <v>0</v>
      </c>
      <c r="N615" s="337">
        <f>IF(A615="GR",H615,0)</f>
        <v>0</v>
      </c>
      <c r="O615" s="337">
        <f t="shared" si="216"/>
        <v>0</v>
      </c>
      <c r="P615" s="337">
        <f>IF(A615="TI",H615,0)</f>
        <v>0</v>
      </c>
    </row>
    <row r="616" spans="1:16" ht="17.25" customHeight="1" outlineLevel="1">
      <c r="A616" s="523"/>
      <c r="B616" s="264" t="s">
        <v>127</v>
      </c>
      <c r="C616" s="264"/>
      <c r="D616" s="316" t="str">
        <f>+D617</f>
        <v>Cr. F-0029 (Caraparí)</v>
      </c>
      <c r="E616" s="316" t="str">
        <f>+E622</f>
        <v>Bermejo</v>
      </c>
      <c r="F616" s="299"/>
      <c r="G616" s="299"/>
      <c r="H616" s="331">
        <f>SUBTOTAL(9,H617:H622)</f>
        <v>169.32</v>
      </c>
      <c r="J616" s="346"/>
      <c r="K616" s="346">
        <f t="shared" si="215"/>
        <v>0</v>
      </c>
      <c r="L616" s="347"/>
      <c r="M616" s="347"/>
      <c r="N616" s="338"/>
      <c r="O616" s="337">
        <f t="shared" si="216"/>
        <v>0</v>
      </c>
      <c r="P616" s="338"/>
    </row>
    <row r="617" spans="1:16" ht="17.25" customHeight="1" outlineLevel="2">
      <c r="A617" s="520" t="s">
        <v>18</v>
      </c>
      <c r="B617" s="255" t="s">
        <v>477</v>
      </c>
      <c r="C617" s="255" t="s">
        <v>1367</v>
      </c>
      <c r="D617" s="256" t="s">
        <v>1267</v>
      </c>
      <c r="E617" s="256" t="s">
        <v>838</v>
      </c>
      <c r="F617" s="257">
        <v>0</v>
      </c>
      <c r="G617" s="257">
        <v>12.31</v>
      </c>
      <c r="H617" s="328">
        <f t="shared" ref="H617:H622" si="229">+G617-F617</f>
        <v>12.31</v>
      </c>
      <c r="I617" s="351" t="s">
        <v>385</v>
      </c>
      <c r="J617" s="346">
        <f t="shared" ref="J617:J622" si="230">IF(A617="PF",H617,0)</f>
        <v>0</v>
      </c>
      <c r="K617" s="346">
        <f t="shared" si="215"/>
        <v>0</v>
      </c>
      <c r="L617" s="346">
        <f t="shared" ref="L617:L622" si="231">IF(A617="HO",H617,0)</f>
        <v>0</v>
      </c>
      <c r="M617" s="346">
        <f t="shared" ref="M617:M622" si="232">IF(A617="URB",H617,0)</f>
        <v>0</v>
      </c>
      <c r="N617" s="337">
        <f t="shared" ref="N617:N622" si="233">IF(A617="GR",H617,0)</f>
        <v>12.31</v>
      </c>
      <c r="O617" s="337">
        <f t="shared" si="216"/>
        <v>0</v>
      </c>
      <c r="P617" s="337">
        <f t="shared" ref="P617:P622" si="234">IF(A617="TI",H617,0)</f>
        <v>0</v>
      </c>
    </row>
    <row r="618" spans="1:16" ht="17.25" customHeight="1" outlineLevel="2">
      <c r="A618" s="520" t="s">
        <v>18</v>
      </c>
      <c r="B618" s="255" t="s">
        <v>477</v>
      </c>
      <c r="C618" s="255" t="s">
        <v>1369</v>
      </c>
      <c r="D618" s="256" t="str">
        <f>E617</f>
        <v>San Alberto</v>
      </c>
      <c r="E618" s="256" t="s">
        <v>839</v>
      </c>
      <c r="F618" s="257">
        <f>+G617</f>
        <v>12.31</v>
      </c>
      <c r="G618" s="257">
        <v>49.27</v>
      </c>
      <c r="H618" s="328">
        <f t="shared" si="229"/>
        <v>36.96</v>
      </c>
      <c r="I618" s="351" t="s">
        <v>385</v>
      </c>
      <c r="J618" s="346">
        <f t="shared" si="230"/>
        <v>0</v>
      </c>
      <c r="K618" s="346">
        <f t="shared" si="215"/>
        <v>0</v>
      </c>
      <c r="L618" s="346">
        <f t="shared" si="231"/>
        <v>0</v>
      </c>
      <c r="M618" s="346">
        <f t="shared" si="232"/>
        <v>0</v>
      </c>
      <c r="N618" s="337">
        <f t="shared" si="233"/>
        <v>36.96</v>
      </c>
      <c r="O618" s="337">
        <f t="shared" si="216"/>
        <v>0</v>
      </c>
      <c r="P618" s="337">
        <f t="shared" si="234"/>
        <v>0</v>
      </c>
    </row>
    <row r="619" spans="1:16" ht="17.25" customHeight="1" outlineLevel="2">
      <c r="A619" s="520" t="s">
        <v>151</v>
      </c>
      <c r="B619" s="255" t="s">
        <v>477</v>
      </c>
      <c r="C619" s="255" t="s">
        <v>1371</v>
      </c>
      <c r="D619" s="256" t="str">
        <f>E618</f>
        <v>Campo Largo</v>
      </c>
      <c r="E619" s="256" t="s">
        <v>1266</v>
      </c>
      <c r="F619" s="257">
        <f>+G618</f>
        <v>49.27</v>
      </c>
      <c r="G619" s="257">
        <v>62.91</v>
      </c>
      <c r="H619" s="328">
        <f t="shared" si="229"/>
        <v>13.639999999999993</v>
      </c>
      <c r="I619" s="351" t="s">
        <v>385</v>
      </c>
      <c r="J619" s="346">
        <f t="shared" si="230"/>
        <v>0</v>
      </c>
      <c r="K619" s="346">
        <f t="shared" si="215"/>
        <v>0</v>
      </c>
      <c r="L619" s="346">
        <f t="shared" si="231"/>
        <v>0</v>
      </c>
      <c r="M619" s="346">
        <f t="shared" si="232"/>
        <v>0</v>
      </c>
      <c r="N619" s="337">
        <f t="shared" si="233"/>
        <v>0</v>
      </c>
      <c r="O619" s="337">
        <f t="shared" si="216"/>
        <v>0</v>
      </c>
      <c r="P619" s="337">
        <f t="shared" si="234"/>
        <v>13.639999999999993</v>
      </c>
    </row>
    <row r="620" spans="1:16" ht="17.25" customHeight="1" outlineLevel="2">
      <c r="A620" s="520" t="s">
        <v>151</v>
      </c>
      <c r="B620" s="255" t="s">
        <v>477</v>
      </c>
      <c r="C620" s="255" t="s">
        <v>1373</v>
      </c>
      <c r="D620" s="256" t="str">
        <f>E619</f>
        <v>Posta Cidras</v>
      </c>
      <c r="E620" s="256" t="s">
        <v>773</v>
      </c>
      <c r="F620" s="257">
        <f>+G619</f>
        <v>62.91</v>
      </c>
      <c r="G620" s="257">
        <v>83.89</v>
      </c>
      <c r="H620" s="328">
        <f t="shared" si="229"/>
        <v>20.980000000000004</v>
      </c>
      <c r="I620" s="351" t="s">
        <v>385</v>
      </c>
      <c r="J620" s="346">
        <f t="shared" si="230"/>
        <v>0</v>
      </c>
      <c r="K620" s="346">
        <f t="shared" si="215"/>
        <v>0</v>
      </c>
      <c r="L620" s="346">
        <f t="shared" si="231"/>
        <v>0</v>
      </c>
      <c r="M620" s="346">
        <f t="shared" si="232"/>
        <v>0</v>
      </c>
      <c r="N620" s="337">
        <f t="shared" si="233"/>
        <v>0</v>
      </c>
      <c r="O620" s="337">
        <f t="shared" si="216"/>
        <v>0</v>
      </c>
      <c r="P620" s="337">
        <f t="shared" si="234"/>
        <v>20.980000000000004</v>
      </c>
    </row>
    <row r="621" spans="1:16" ht="17.25" customHeight="1" outlineLevel="2">
      <c r="A621" s="520" t="s">
        <v>151</v>
      </c>
      <c r="B621" s="255" t="s">
        <v>477</v>
      </c>
      <c r="C621" s="255" t="s">
        <v>1374</v>
      </c>
      <c r="D621" s="256" t="str">
        <f>E620</f>
        <v>Lecheronal</v>
      </c>
      <c r="E621" s="256" t="s">
        <v>772</v>
      </c>
      <c r="F621" s="257">
        <f>+G620</f>
        <v>83.89</v>
      </c>
      <c r="G621" s="257">
        <v>107.21</v>
      </c>
      <c r="H621" s="328">
        <f t="shared" si="229"/>
        <v>23.319999999999993</v>
      </c>
      <c r="I621" s="351" t="s">
        <v>385</v>
      </c>
      <c r="J621" s="346">
        <f t="shared" si="230"/>
        <v>0</v>
      </c>
      <c r="K621" s="346">
        <f t="shared" si="215"/>
        <v>0</v>
      </c>
      <c r="L621" s="346">
        <f t="shared" si="231"/>
        <v>0</v>
      </c>
      <c r="M621" s="346">
        <f t="shared" si="232"/>
        <v>0</v>
      </c>
      <c r="N621" s="337">
        <f t="shared" si="233"/>
        <v>0</v>
      </c>
      <c r="O621" s="337">
        <f t="shared" si="216"/>
        <v>0</v>
      </c>
      <c r="P621" s="337">
        <f t="shared" si="234"/>
        <v>23.319999999999993</v>
      </c>
    </row>
    <row r="622" spans="1:16" ht="17.25" customHeight="1" outlineLevel="2">
      <c r="A622" s="520" t="s">
        <v>18</v>
      </c>
      <c r="B622" s="255" t="s">
        <v>477</v>
      </c>
      <c r="C622" s="255" t="s">
        <v>1377</v>
      </c>
      <c r="D622" s="256" t="str">
        <f>E621</f>
        <v>San Antonio</v>
      </c>
      <c r="E622" s="256" t="s">
        <v>846</v>
      </c>
      <c r="F622" s="257">
        <f>+G621</f>
        <v>107.21</v>
      </c>
      <c r="G622" s="257">
        <v>169.32</v>
      </c>
      <c r="H622" s="328">
        <f t="shared" si="229"/>
        <v>62.11</v>
      </c>
      <c r="I622" s="351" t="s">
        <v>385</v>
      </c>
      <c r="J622" s="346">
        <f t="shared" si="230"/>
        <v>0</v>
      </c>
      <c r="K622" s="346">
        <f t="shared" si="215"/>
        <v>0</v>
      </c>
      <c r="L622" s="346">
        <f t="shared" si="231"/>
        <v>0</v>
      </c>
      <c r="M622" s="346">
        <f t="shared" si="232"/>
        <v>0</v>
      </c>
      <c r="N622" s="337">
        <f t="shared" si="233"/>
        <v>62.11</v>
      </c>
      <c r="O622" s="337">
        <f t="shared" si="216"/>
        <v>0</v>
      </c>
      <c r="P622" s="337">
        <f t="shared" si="234"/>
        <v>0</v>
      </c>
    </row>
    <row r="623" spans="1:16" ht="17.25" customHeight="1" outlineLevel="1">
      <c r="A623" s="523"/>
      <c r="B623" s="264" t="s">
        <v>128</v>
      </c>
      <c r="C623" s="270"/>
      <c r="D623" s="316" t="str">
        <f>+D624</f>
        <v>San José de Chiquitos (*)</v>
      </c>
      <c r="E623" s="316" t="str">
        <f>+E624</f>
        <v>Palmar de las islas</v>
      </c>
      <c r="F623" s="299"/>
      <c r="G623" s="299"/>
      <c r="H623" s="331">
        <f>SUBTOTAL(9,H624:H624)</f>
        <v>190</v>
      </c>
      <c r="J623" s="346"/>
      <c r="K623" s="346">
        <f t="shared" si="215"/>
        <v>0</v>
      </c>
      <c r="L623" s="347"/>
      <c r="M623" s="347"/>
      <c r="N623" s="338"/>
      <c r="O623" s="337">
        <f t="shared" si="216"/>
        <v>0</v>
      </c>
      <c r="P623" s="338"/>
    </row>
    <row r="624" spans="1:16" ht="17.25" customHeight="1" outlineLevel="2">
      <c r="A624" s="520" t="s">
        <v>151</v>
      </c>
      <c r="B624" s="255" t="s">
        <v>478</v>
      </c>
      <c r="C624" s="270"/>
      <c r="D624" s="256" t="s">
        <v>193</v>
      </c>
      <c r="E624" s="256" t="s">
        <v>774</v>
      </c>
      <c r="F624" s="257">
        <v>0</v>
      </c>
      <c r="G624" s="257">
        <v>190</v>
      </c>
      <c r="H624" s="328">
        <v>190</v>
      </c>
      <c r="I624" s="351" t="s">
        <v>450</v>
      </c>
      <c r="J624" s="346">
        <f>IF(A624="PF",H624,0)</f>
        <v>0</v>
      </c>
      <c r="K624" s="346">
        <f t="shared" si="215"/>
        <v>0</v>
      </c>
      <c r="L624" s="346">
        <f>IF(A624="HO",H624,0)</f>
        <v>0</v>
      </c>
      <c r="M624" s="346">
        <f>IF(A624="URB",H624,0)</f>
        <v>0</v>
      </c>
      <c r="N624" s="337">
        <f>IF(A624="GR",H624,0)</f>
        <v>0</v>
      </c>
      <c r="O624" s="337">
        <f t="shared" si="216"/>
        <v>0</v>
      </c>
      <c r="P624" s="337">
        <f>IF(A624="TI",H624,0)</f>
        <v>190</v>
      </c>
    </row>
    <row r="625" spans="1:16" ht="17.25" customHeight="1" outlineLevel="1">
      <c r="A625" s="523"/>
      <c r="B625" s="264" t="s">
        <v>129</v>
      </c>
      <c r="C625" s="270"/>
      <c r="D625" s="316" t="str">
        <f>+D626</f>
        <v>San Pedro</v>
      </c>
      <c r="E625" s="316" t="str">
        <f>+E631</f>
        <v>Yapacani</v>
      </c>
      <c r="F625" s="299"/>
      <c r="G625" s="299"/>
      <c r="H625" s="331">
        <f>SUBTOTAL(9,H626:H631)</f>
        <v>122</v>
      </c>
      <c r="J625" s="346"/>
      <c r="K625" s="346">
        <f t="shared" si="215"/>
        <v>0</v>
      </c>
      <c r="L625" s="347"/>
      <c r="M625" s="347"/>
      <c r="N625" s="338"/>
      <c r="O625" s="337">
        <f t="shared" si="216"/>
        <v>0</v>
      </c>
      <c r="P625" s="338"/>
    </row>
    <row r="626" spans="1:16" ht="17.25" customHeight="1" outlineLevel="2">
      <c r="A626" s="520" t="s">
        <v>151</v>
      </c>
      <c r="B626" s="255" t="s">
        <v>93</v>
      </c>
      <c r="C626" s="270"/>
      <c r="D626" s="256" t="s">
        <v>1073</v>
      </c>
      <c r="E626" s="256" t="s">
        <v>775</v>
      </c>
      <c r="F626" s="257">
        <v>0</v>
      </c>
      <c r="G626" s="257">
        <v>15</v>
      </c>
      <c r="H626" s="328">
        <v>15</v>
      </c>
      <c r="I626" s="351" t="s">
        <v>450</v>
      </c>
      <c r="J626" s="346">
        <f t="shared" ref="J626:J631" si="235">IF(A626="PF",H626,0)</f>
        <v>0</v>
      </c>
      <c r="K626" s="346">
        <f t="shared" si="215"/>
        <v>0</v>
      </c>
      <c r="L626" s="346">
        <f t="shared" ref="L626:L631" si="236">IF(A626="HO",H626,0)</f>
        <v>0</v>
      </c>
      <c r="M626" s="346">
        <f t="shared" ref="M626:M631" si="237">IF(A626="URB",H626,0)</f>
        <v>0</v>
      </c>
      <c r="N626" s="337">
        <f t="shared" ref="N626:N631" si="238">IF(A626="GR",H626,0)</f>
        <v>0</v>
      </c>
      <c r="O626" s="337">
        <f t="shared" si="216"/>
        <v>0</v>
      </c>
      <c r="P626" s="337">
        <f t="shared" ref="P626:P631" si="239">IF(A626="TI",H626,0)</f>
        <v>15</v>
      </c>
    </row>
    <row r="627" spans="1:16" ht="17.25" customHeight="1" outlineLevel="2">
      <c r="A627" s="520" t="s">
        <v>151</v>
      </c>
      <c r="B627" s="255" t="s">
        <v>93</v>
      </c>
      <c r="C627" s="270"/>
      <c r="D627" s="256" t="str">
        <f>E626</f>
        <v>Villa Rosario</v>
      </c>
      <c r="E627" s="256" t="s">
        <v>776</v>
      </c>
      <c r="F627" s="257">
        <f>G626</f>
        <v>15</v>
      </c>
      <c r="G627" s="257">
        <f>H627+F627</f>
        <v>30</v>
      </c>
      <c r="H627" s="328">
        <v>15</v>
      </c>
      <c r="I627" s="351" t="s">
        <v>450</v>
      </c>
      <c r="J627" s="346">
        <f t="shared" si="235"/>
        <v>0</v>
      </c>
      <c r="K627" s="346">
        <f t="shared" si="215"/>
        <v>0</v>
      </c>
      <c r="L627" s="346">
        <f t="shared" si="236"/>
        <v>0</v>
      </c>
      <c r="M627" s="346">
        <f t="shared" si="237"/>
        <v>0</v>
      </c>
      <c r="N627" s="337">
        <f t="shared" si="238"/>
        <v>0</v>
      </c>
      <c r="O627" s="337">
        <f t="shared" si="216"/>
        <v>0</v>
      </c>
      <c r="P627" s="337">
        <f t="shared" si="239"/>
        <v>15</v>
      </c>
    </row>
    <row r="628" spans="1:16" ht="17.25" customHeight="1" outlineLevel="2">
      <c r="A628" s="520" t="s">
        <v>18</v>
      </c>
      <c r="B628" s="255" t="s">
        <v>93</v>
      </c>
      <c r="C628" s="270"/>
      <c r="D628" s="256" t="str">
        <f>E627</f>
        <v>Loma Alta</v>
      </c>
      <c r="E628" s="256" t="s">
        <v>1055</v>
      </c>
      <c r="F628" s="257">
        <f>G627</f>
        <v>30</v>
      </c>
      <c r="G628" s="257">
        <f>H628+F628</f>
        <v>42</v>
      </c>
      <c r="H628" s="328">
        <v>12</v>
      </c>
      <c r="I628" s="351" t="s">
        <v>450</v>
      </c>
      <c r="J628" s="346">
        <f t="shared" si="235"/>
        <v>0</v>
      </c>
      <c r="K628" s="346">
        <f t="shared" si="215"/>
        <v>0</v>
      </c>
      <c r="L628" s="346">
        <f t="shared" si="236"/>
        <v>0</v>
      </c>
      <c r="M628" s="346">
        <f t="shared" si="237"/>
        <v>0</v>
      </c>
      <c r="N628" s="337">
        <f t="shared" si="238"/>
        <v>12</v>
      </c>
      <c r="O628" s="337">
        <f t="shared" si="216"/>
        <v>0</v>
      </c>
      <c r="P628" s="337">
        <f t="shared" si="239"/>
        <v>0</v>
      </c>
    </row>
    <row r="629" spans="1:16" ht="17.25" customHeight="1" outlineLevel="2">
      <c r="A629" s="520" t="s">
        <v>18</v>
      </c>
      <c r="B629" s="255" t="s">
        <v>93</v>
      </c>
      <c r="C629" s="270"/>
      <c r="D629" s="256" t="str">
        <f>E628</f>
        <v>Santa Rosa</v>
      </c>
      <c r="E629" s="256" t="s">
        <v>777</v>
      </c>
      <c r="F629" s="257">
        <f>G628</f>
        <v>42</v>
      </c>
      <c r="G629" s="257">
        <f>H629+F629</f>
        <v>48</v>
      </c>
      <c r="H629" s="328">
        <v>6</v>
      </c>
      <c r="I629" s="351" t="s">
        <v>450</v>
      </c>
      <c r="J629" s="346">
        <f t="shared" si="235"/>
        <v>0</v>
      </c>
      <c r="K629" s="346">
        <f t="shared" si="215"/>
        <v>0</v>
      </c>
      <c r="L629" s="346">
        <f t="shared" si="236"/>
        <v>0</v>
      </c>
      <c r="M629" s="346">
        <f t="shared" si="237"/>
        <v>0</v>
      </c>
      <c r="N629" s="337">
        <f t="shared" si="238"/>
        <v>6</v>
      </c>
      <c r="O629" s="337">
        <f t="shared" si="216"/>
        <v>0</v>
      </c>
      <c r="P629" s="337">
        <f t="shared" si="239"/>
        <v>0</v>
      </c>
    </row>
    <row r="630" spans="1:16" ht="17.25" customHeight="1" outlineLevel="2">
      <c r="A630" s="520" t="s">
        <v>18</v>
      </c>
      <c r="B630" s="255" t="s">
        <v>93</v>
      </c>
      <c r="C630" s="270"/>
      <c r="D630" s="256" t="str">
        <f>E629</f>
        <v>Antofagasta</v>
      </c>
      <c r="E630" s="256" t="s">
        <v>778</v>
      </c>
      <c r="F630" s="257">
        <f>G629</f>
        <v>48</v>
      </c>
      <c r="G630" s="257">
        <f>H630+F630</f>
        <v>74</v>
      </c>
      <c r="H630" s="328">
        <v>26</v>
      </c>
      <c r="I630" s="351" t="s">
        <v>450</v>
      </c>
      <c r="J630" s="346">
        <f t="shared" si="235"/>
        <v>0</v>
      </c>
      <c r="K630" s="346">
        <f t="shared" si="215"/>
        <v>0</v>
      </c>
      <c r="L630" s="346">
        <f t="shared" si="236"/>
        <v>0</v>
      </c>
      <c r="M630" s="346">
        <f t="shared" si="237"/>
        <v>0</v>
      </c>
      <c r="N630" s="337">
        <f t="shared" si="238"/>
        <v>26</v>
      </c>
      <c r="O630" s="337">
        <f t="shared" si="216"/>
        <v>0</v>
      </c>
      <c r="P630" s="337">
        <f t="shared" si="239"/>
        <v>0</v>
      </c>
    </row>
    <row r="631" spans="1:16" ht="17.25" customHeight="1" outlineLevel="2">
      <c r="A631" s="520" t="s">
        <v>701</v>
      </c>
      <c r="B631" s="255" t="s">
        <v>93</v>
      </c>
      <c r="C631" s="270"/>
      <c r="D631" s="256" t="str">
        <f>E630</f>
        <v>La Enconada</v>
      </c>
      <c r="E631" s="256" t="s">
        <v>779</v>
      </c>
      <c r="F631" s="257">
        <f>G630</f>
        <v>74</v>
      </c>
      <c r="G631" s="257">
        <f>H631+F631</f>
        <v>122</v>
      </c>
      <c r="H631" s="328">
        <v>48</v>
      </c>
      <c r="I631" s="351" t="s">
        <v>450</v>
      </c>
      <c r="J631" s="346">
        <f t="shared" si="235"/>
        <v>48</v>
      </c>
      <c r="K631" s="346">
        <f t="shared" si="215"/>
        <v>0</v>
      </c>
      <c r="L631" s="346">
        <f t="shared" si="236"/>
        <v>0</v>
      </c>
      <c r="M631" s="346">
        <f t="shared" si="237"/>
        <v>0</v>
      </c>
      <c r="N631" s="337">
        <f t="shared" si="238"/>
        <v>0</v>
      </c>
      <c r="O631" s="337">
        <f t="shared" si="216"/>
        <v>0</v>
      </c>
      <c r="P631" s="337">
        <f t="shared" si="239"/>
        <v>0</v>
      </c>
    </row>
    <row r="632" spans="1:16" ht="17.25" customHeight="1" outlineLevel="1">
      <c r="A632" s="523"/>
      <c r="B632" s="264" t="s">
        <v>130</v>
      </c>
      <c r="C632" s="270"/>
      <c r="D632" s="316" t="str">
        <f>+D633</f>
        <v xml:space="preserve">Abapo </v>
      </c>
      <c r="E632" s="316" t="str">
        <f>+E635</f>
        <v>Boyuibe</v>
      </c>
      <c r="F632" s="299"/>
      <c r="G632" s="299"/>
      <c r="H632" s="331">
        <f>SUBTOTAL(9,H633:H635)</f>
        <v>224</v>
      </c>
      <c r="J632" s="346"/>
      <c r="K632" s="346">
        <f t="shared" si="215"/>
        <v>0</v>
      </c>
      <c r="L632" s="347"/>
      <c r="M632" s="347"/>
      <c r="N632" s="338"/>
      <c r="O632" s="337">
        <f t="shared" si="216"/>
        <v>0</v>
      </c>
      <c r="P632" s="338"/>
    </row>
    <row r="633" spans="1:16" ht="17.25" customHeight="1" outlineLevel="2">
      <c r="A633" s="520" t="s">
        <v>701</v>
      </c>
      <c r="B633" s="255" t="s">
        <v>479</v>
      </c>
      <c r="C633" s="270"/>
      <c r="D633" s="256" t="s">
        <v>780</v>
      </c>
      <c r="E633" s="256" t="s">
        <v>781</v>
      </c>
      <c r="F633" s="257">
        <v>0</v>
      </c>
      <c r="G633" s="257">
        <f>H633+F633</f>
        <v>40</v>
      </c>
      <c r="H633" s="328">
        <v>40</v>
      </c>
      <c r="I633" s="351" t="s">
        <v>450</v>
      </c>
      <c r="J633" s="346">
        <f>IF(A633="PF",H633,0)</f>
        <v>40</v>
      </c>
      <c r="K633" s="346">
        <f t="shared" si="215"/>
        <v>0</v>
      </c>
      <c r="L633" s="346">
        <f>IF(A633="HO",H633,0)</f>
        <v>0</v>
      </c>
      <c r="M633" s="346">
        <f>IF(A633="URB",H633,0)</f>
        <v>0</v>
      </c>
      <c r="N633" s="337">
        <f>IF(A633="GR",H633,0)</f>
        <v>0</v>
      </c>
      <c r="O633" s="337">
        <f t="shared" si="216"/>
        <v>0</v>
      </c>
      <c r="P633" s="337">
        <f>IF(A633="TI",H633,0)</f>
        <v>0</v>
      </c>
    </row>
    <row r="634" spans="1:16" ht="17.25" customHeight="1" outlineLevel="2">
      <c r="A634" s="520" t="s">
        <v>151</v>
      </c>
      <c r="B634" s="255" t="s">
        <v>479</v>
      </c>
      <c r="C634" s="270"/>
      <c r="D634" s="256" t="s">
        <v>781</v>
      </c>
      <c r="E634" s="256" t="s">
        <v>782</v>
      </c>
      <c r="F634" s="257">
        <f>G633</f>
        <v>40</v>
      </c>
      <c r="G634" s="257">
        <f>H634+F634</f>
        <v>118</v>
      </c>
      <c r="H634" s="328">
        <v>78</v>
      </c>
      <c r="I634" s="351" t="s">
        <v>450</v>
      </c>
      <c r="J634" s="346">
        <f>IF(A634="PF",H634,0)</f>
        <v>0</v>
      </c>
      <c r="K634" s="346">
        <f t="shared" si="215"/>
        <v>0</v>
      </c>
      <c r="L634" s="346">
        <f>IF(A634="HO",H634,0)</f>
        <v>0</v>
      </c>
      <c r="M634" s="346">
        <f>IF(A634="URB",H634,0)</f>
        <v>0</v>
      </c>
      <c r="N634" s="337">
        <f>IF(A634="GR",H634,0)</f>
        <v>0</v>
      </c>
      <c r="O634" s="337">
        <f t="shared" si="216"/>
        <v>0</v>
      </c>
      <c r="P634" s="337">
        <f>IF(A634="TI",H634,0)</f>
        <v>78</v>
      </c>
    </row>
    <row r="635" spans="1:16" ht="17.25" customHeight="1" outlineLevel="2">
      <c r="A635" s="520" t="s">
        <v>151</v>
      </c>
      <c r="B635" s="255" t="s">
        <v>479</v>
      </c>
      <c r="C635" s="270"/>
      <c r="D635" s="256" t="s">
        <v>782</v>
      </c>
      <c r="E635" s="256" t="s">
        <v>1031</v>
      </c>
      <c r="F635" s="257">
        <f>G634</f>
        <v>118</v>
      </c>
      <c r="G635" s="257">
        <f>H635+F635</f>
        <v>224</v>
      </c>
      <c r="H635" s="328">
        <v>106</v>
      </c>
      <c r="I635" s="351" t="s">
        <v>450</v>
      </c>
      <c r="J635" s="346">
        <f>IF(A635="PF",H635,0)</f>
        <v>0</v>
      </c>
      <c r="K635" s="346">
        <f t="shared" si="215"/>
        <v>0</v>
      </c>
      <c r="L635" s="346">
        <f>IF(A635="HO",H635,0)</f>
        <v>0</v>
      </c>
      <c r="M635" s="346">
        <f>IF(A635="URB",H635,0)</f>
        <v>0</v>
      </c>
      <c r="N635" s="337">
        <f>IF(A635="GR",H635,0)</f>
        <v>0</v>
      </c>
      <c r="O635" s="337">
        <f t="shared" si="216"/>
        <v>0</v>
      </c>
      <c r="P635" s="337">
        <f>IF(A635="TI",H635,0)</f>
        <v>106</v>
      </c>
    </row>
    <row r="636" spans="1:16" ht="17.25" customHeight="1" outlineLevel="1">
      <c r="A636" s="523"/>
      <c r="B636" s="264" t="s">
        <v>131</v>
      </c>
      <c r="C636" s="270"/>
      <c r="D636" s="316" t="str">
        <f>+D637</f>
        <v xml:space="preserve">Mineros </v>
      </c>
      <c r="E636" s="316" t="str">
        <f>+E637</f>
        <v>Villa Rosario</v>
      </c>
      <c r="F636" s="299"/>
      <c r="G636" s="299"/>
      <c r="H636" s="331">
        <f>SUBTOTAL(9,H637:H637)</f>
        <v>38</v>
      </c>
      <c r="J636" s="346"/>
      <c r="K636" s="346">
        <f t="shared" si="215"/>
        <v>0</v>
      </c>
      <c r="L636" s="347"/>
      <c r="M636" s="347"/>
      <c r="N636" s="338"/>
      <c r="O636" s="337">
        <f t="shared" si="216"/>
        <v>0</v>
      </c>
      <c r="P636" s="338"/>
    </row>
    <row r="637" spans="1:16" ht="17.25" customHeight="1" outlineLevel="2">
      <c r="A637" s="520" t="s">
        <v>151</v>
      </c>
      <c r="B637" s="255" t="s">
        <v>480</v>
      </c>
      <c r="C637" s="270"/>
      <c r="D637" s="256" t="s">
        <v>783</v>
      </c>
      <c r="E637" s="256" t="s">
        <v>775</v>
      </c>
      <c r="F637" s="257">
        <v>0</v>
      </c>
      <c r="G637" s="257">
        <f>H637+F637</f>
        <v>38</v>
      </c>
      <c r="H637" s="328">
        <v>38</v>
      </c>
      <c r="I637" s="351" t="s">
        <v>450</v>
      </c>
      <c r="J637" s="346">
        <f>IF(A637="PF",H637,0)</f>
        <v>0</v>
      </c>
      <c r="K637" s="346">
        <f t="shared" si="215"/>
        <v>0</v>
      </c>
      <c r="L637" s="346">
        <f>IF(A637="HO",H637,0)</f>
        <v>0</v>
      </c>
      <c r="M637" s="346">
        <f>IF(A637="URB",H637,0)</f>
        <v>0</v>
      </c>
      <c r="N637" s="337">
        <f>IF(A637="GR",H637,0)</f>
        <v>0</v>
      </c>
      <c r="O637" s="337">
        <f t="shared" si="216"/>
        <v>0</v>
      </c>
      <c r="P637" s="337">
        <f>IF(A637="TI",H637,0)</f>
        <v>38</v>
      </c>
    </row>
    <row r="638" spans="1:16" ht="17.25" customHeight="1" outlineLevel="1">
      <c r="A638" s="523"/>
      <c r="B638" s="264" t="s">
        <v>132</v>
      </c>
      <c r="C638" s="270"/>
      <c r="D638" s="316" t="str">
        <f>+D639</f>
        <v xml:space="preserve">Guadalupe </v>
      </c>
      <c r="E638" s="316" t="str">
        <f>+E639</f>
        <v>Santa Rosa</v>
      </c>
      <c r="F638" s="299"/>
      <c r="G638" s="299"/>
      <c r="H638" s="331">
        <f>SUBTOTAL(9,H639:H639)</f>
        <v>74</v>
      </c>
      <c r="J638" s="346"/>
      <c r="K638" s="346">
        <f t="shared" si="215"/>
        <v>0</v>
      </c>
      <c r="L638" s="347"/>
      <c r="M638" s="347"/>
      <c r="N638" s="338"/>
      <c r="O638" s="337">
        <f t="shared" si="216"/>
        <v>0</v>
      </c>
      <c r="P638" s="338"/>
    </row>
    <row r="639" spans="1:16" ht="17.25" customHeight="1" outlineLevel="2">
      <c r="A639" s="520" t="s">
        <v>151</v>
      </c>
      <c r="B639" s="255" t="s">
        <v>481</v>
      </c>
      <c r="C639" s="270"/>
      <c r="D639" s="256" t="s">
        <v>784</v>
      </c>
      <c r="E639" s="256" t="s">
        <v>1055</v>
      </c>
      <c r="F639" s="257">
        <f>+G637</f>
        <v>38</v>
      </c>
      <c r="G639" s="257">
        <v>74</v>
      </c>
      <c r="H639" s="328">
        <v>74</v>
      </c>
      <c r="I639" s="351" t="s">
        <v>450</v>
      </c>
      <c r="J639" s="346">
        <f>IF(A639="PF",H639,0)</f>
        <v>0</v>
      </c>
      <c r="K639" s="346">
        <f t="shared" si="215"/>
        <v>0</v>
      </c>
      <c r="L639" s="346">
        <f>IF(A639="HO",H639,0)</f>
        <v>0</v>
      </c>
      <c r="M639" s="346">
        <f>IF(A639="URB",H639,0)</f>
        <v>0</v>
      </c>
      <c r="N639" s="337">
        <f>IF(A639="GR",H639,0)</f>
        <v>0</v>
      </c>
      <c r="O639" s="337">
        <f t="shared" si="216"/>
        <v>0</v>
      </c>
      <c r="P639" s="337">
        <f>IF(A639="TI",H639,0)</f>
        <v>74</v>
      </c>
    </row>
    <row r="640" spans="1:16" ht="17.25" customHeight="1" outlineLevel="1">
      <c r="A640" s="523"/>
      <c r="B640" s="264" t="s">
        <v>133</v>
      </c>
      <c r="C640" s="270"/>
      <c r="D640" s="316" t="str">
        <f>+D641</f>
        <v>Cr. Rt. F-0009 Cuatro Cañadas</v>
      </c>
      <c r="E640" s="316" t="str">
        <f>+E648</f>
        <v>San Miguel</v>
      </c>
      <c r="F640" s="299"/>
      <c r="G640" s="299"/>
      <c r="H640" s="331">
        <f>SUBTOTAL(9,H641:H648)</f>
        <v>237</v>
      </c>
      <c r="J640" s="346"/>
      <c r="K640" s="346">
        <f t="shared" si="215"/>
        <v>0</v>
      </c>
      <c r="L640" s="347"/>
      <c r="M640" s="347"/>
      <c r="N640" s="338"/>
      <c r="O640" s="337">
        <f t="shared" si="216"/>
        <v>0</v>
      </c>
      <c r="P640" s="338"/>
    </row>
    <row r="641" spans="1:16" ht="17.25" customHeight="1" outlineLevel="2">
      <c r="A641" s="520" t="s">
        <v>18</v>
      </c>
      <c r="B641" s="255" t="s">
        <v>482</v>
      </c>
      <c r="C641" s="267"/>
      <c r="D641" s="256" t="s">
        <v>1280</v>
      </c>
      <c r="E641" s="256" t="s">
        <v>1281</v>
      </c>
      <c r="F641" s="257">
        <v>0</v>
      </c>
      <c r="G641" s="257">
        <v>30</v>
      </c>
      <c r="H641" s="328">
        <f>+G641-F641</f>
        <v>30</v>
      </c>
      <c r="I641" s="351" t="s">
        <v>450</v>
      </c>
      <c r="J641" s="346">
        <f>IF(A641="PF",H641,0)</f>
        <v>0</v>
      </c>
      <c r="K641" s="346">
        <f t="shared" si="215"/>
        <v>0</v>
      </c>
      <c r="L641" s="346">
        <f>IF(A641="HO",H641,0)</f>
        <v>0</v>
      </c>
      <c r="M641" s="346">
        <f t="shared" ref="M641:M648" si="240">IF(A641="URB",H641,0)</f>
        <v>0</v>
      </c>
      <c r="N641" s="337">
        <f>IF(A641="GR",H641,0)</f>
        <v>30</v>
      </c>
      <c r="O641" s="337">
        <f t="shared" si="216"/>
        <v>0</v>
      </c>
      <c r="P641" s="337">
        <f>IF(A641="TI",H641,0)</f>
        <v>0</v>
      </c>
    </row>
    <row r="642" spans="1:16" ht="17.25" customHeight="1" outlineLevel="2">
      <c r="A642" s="520" t="s">
        <v>18</v>
      </c>
      <c r="B642" s="255" t="s">
        <v>482</v>
      </c>
      <c r="C642" s="267"/>
      <c r="D642" s="256" t="str">
        <f t="shared" ref="D642:D648" si="241">+E641</f>
        <v>San Rafael (Ñuflo de Caves)</v>
      </c>
      <c r="E642" s="256" t="s">
        <v>1282</v>
      </c>
      <c r="F642" s="257">
        <f t="shared" ref="F642:F648" si="242">+G641</f>
        <v>30</v>
      </c>
      <c r="G642" s="257">
        <v>50</v>
      </c>
      <c r="H642" s="328">
        <f t="shared" ref="H642:H648" si="243">+G642-F642</f>
        <v>20</v>
      </c>
      <c r="I642" s="351" t="s">
        <v>450</v>
      </c>
      <c r="J642" s="346">
        <f t="shared" ref="J642:J648" si="244">IF(A642="PF",H642,0)</f>
        <v>0</v>
      </c>
      <c r="K642" s="346">
        <f t="shared" si="215"/>
        <v>0</v>
      </c>
      <c r="L642" s="346">
        <f t="shared" ref="L642:L648" si="245">IF(A642="HO",H642,0)</f>
        <v>0</v>
      </c>
      <c r="M642" s="346">
        <f t="shared" si="240"/>
        <v>0</v>
      </c>
      <c r="N642" s="337">
        <f t="shared" ref="N642:N648" si="246">IF(A642="GR",H642,0)</f>
        <v>20</v>
      </c>
      <c r="O642" s="337">
        <f t="shared" si="216"/>
        <v>0</v>
      </c>
      <c r="P642" s="337">
        <f t="shared" ref="P642:P648" si="247">IF(A642="TI",H642,0)</f>
        <v>0</v>
      </c>
    </row>
    <row r="643" spans="1:16" ht="17.25" customHeight="1" outlineLevel="2">
      <c r="A643" s="520" t="s">
        <v>151</v>
      </c>
      <c r="B643" s="255" t="s">
        <v>482</v>
      </c>
      <c r="C643" s="267"/>
      <c r="D643" s="256" t="str">
        <f>+E642</f>
        <v>Olivera</v>
      </c>
      <c r="E643" s="256" t="s">
        <v>841</v>
      </c>
      <c r="F643" s="257">
        <f>+G642</f>
        <v>50</v>
      </c>
      <c r="G643" s="257">
        <v>70</v>
      </c>
      <c r="H643" s="328">
        <f t="shared" si="243"/>
        <v>20</v>
      </c>
      <c r="I643" s="351" t="s">
        <v>450</v>
      </c>
      <c r="J643" s="346">
        <f t="shared" si="244"/>
        <v>0</v>
      </c>
      <c r="K643" s="346">
        <f t="shared" si="215"/>
        <v>0</v>
      </c>
      <c r="L643" s="346">
        <f t="shared" si="245"/>
        <v>0</v>
      </c>
      <c r="M643" s="346">
        <f t="shared" si="240"/>
        <v>0</v>
      </c>
      <c r="N643" s="337">
        <f t="shared" si="246"/>
        <v>0</v>
      </c>
      <c r="O643" s="337">
        <f t="shared" si="216"/>
        <v>0</v>
      </c>
      <c r="P643" s="337">
        <f t="shared" si="247"/>
        <v>20</v>
      </c>
    </row>
    <row r="644" spans="1:16" ht="17.25" customHeight="1" outlineLevel="2">
      <c r="A644" s="520" t="s">
        <v>18</v>
      </c>
      <c r="B644" s="255" t="s">
        <v>482</v>
      </c>
      <c r="C644" s="267"/>
      <c r="D644" s="256" t="str">
        <f>+E643</f>
        <v>San Lorenzo</v>
      </c>
      <c r="E644" s="256" t="s">
        <v>842</v>
      </c>
      <c r="F644" s="257">
        <f>+G643</f>
        <v>70</v>
      </c>
      <c r="G644" s="257">
        <v>97</v>
      </c>
      <c r="H644" s="328">
        <f t="shared" si="243"/>
        <v>27</v>
      </c>
      <c r="I644" s="351" t="s">
        <v>450</v>
      </c>
      <c r="J644" s="346">
        <f t="shared" si="244"/>
        <v>0</v>
      </c>
      <c r="K644" s="346">
        <f t="shared" ref="K644:K677" si="248">IF(A644="TS",H644,0)</f>
        <v>0</v>
      </c>
      <c r="L644" s="346">
        <f t="shared" si="245"/>
        <v>0</v>
      </c>
      <c r="M644" s="346">
        <f t="shared" si="240"/>
        <v>0</v>
      </c>
      <c r="N644" s="337">
        <f t="shared" si="246"/>
        <v>27</v>
      </c>
      <c r="O644" s="337">
        <f t="shared" ref="O644:O677" si="249">IF(A644="ep",H644,0)</f>
        <v>0</v>
      </c>
      <c r="P644" s="337">
        <f t="shared" si="247"/>
        <v>0</v>
      </c>
    </row>
    <row r="645" spans="1:16" ht="17.25" customHeight="1" outlineLevel="2">
      <c r="A645" s="520" t="s">
        <v>18</v>
      </c>
      <c r="B645" s="255" t="s">
        <v>482</v>
      </c>
      <c r="C645" s="267"/>
      <c r="D645" s="256" t="str">
        <f t="shared" si="241"/>
        <v>Salinas</v>
      </c>
      <c r="E645" s="256" t="s">
        <v>1283</v>
      </c>
      <c r="F645" s="257">
        <f t="shared" si="242"/>
        <v>97</v>
      </c>
      <c r="G645" s="257">
        <v>131</v>
      </c>
      <c r="H645" s="328">
        <f t="shared" si="243"/>
        <v>34</v>
      </c>
      <c r="I645" s="351" t="s">
        <v>450</v>
      </c>
      <c r="J645" s="346">
        <f t="shared" si="244"/>
        <v>0</v>
      </c>
      <c r="K645" s="346">
        <f t="shared" si="248"/>
        <v>0</v>
      </c>
      <c r="L645" s="346">
        <f t="shared" si="245"/>
        <v>0</v>
      </c>
      <c r="M645" s="346">
        <f t="shared" si="240"/>
        <v>0</v>
      </c>
      <c r="N645" s="337">
        <f t="shared" si="246"/>
        <v>34</v>
      </c>
      <c r="O645" s="337">
        <f t="shared" si="249"/>
        <v>0</v>
      </c>
      <c r="P645" s="337">
        <f t="shared" si="247"/>
        <v>0</v>
      </c>
    </row>
    <row r="646" spans="1:16" ht="17.25" customHeight="1" outlineLevel="2">
      <c r="A646" s="520" t="s">
        <v>18</v>
      </c>
      <c r="B646" s="255" t="s">
        <v>482</v>
      </c>
      <c r="C646" s="267"/>
      <c r="D646" s="256" t="str">
        <f t="shared" si="241"/>
        <v>Santa Rosita</v>
      </c>
      <c r="E646" s="256" t="s">
        <v>1284</v>
      </c>
      <c r="F646" s="257">
        <f t="shared" si="242"/>
        <v>131</v>
      </c>
      <c r="G646" s="257">
        <v>157</v>
      </c>
      <c r="H646" s="328">
        <f t="shared" si="243"/>
        <v>26</v>
      </c>
      <c r="I646" s="351" t="s">
        <v>450</v>
      </c>
      <c r="J646" s="346">
        <f t="shared" si="244"/>
        <v>0</v>
      </c>
      <c r="K646" s="346">
        <f t="shared" si="248"/>
        <v>0</v>
      </c>
      <c r="L646" s="346">
        <f t="shared" si="245"/>
        <v>0</v>
      </c>
      <c r="M646" s="346">
        <f t="shared" si="240"/>
        <v>0</v>
      </c>
      <c r="N646" s="337">
        <f t="shared" si="246"/>
        <v>26</v>
      </c>
      <c r="O646" s="337">
        <f t="shared" si="249"/>
        <v>0</v>
      </c>
      <c r="P646" s="337">
        <f t="shared" si="247"/>
        <v>0</v>
      </c>
    </row>
    <row r="647" spans="1:16" ht="17.25" customHeight="1" outlineLevel="2">
      <c r="A647" s="520" t="s">
        <v>18</v>
      </c>
      <c r="B647" s="255" t="s">
        <v>482</v>
      </c>
      <c r="C647" s="267"/>
      <c r="D647" s="256" t="str">
        <f t="shared" si="241"/>
        <v>San Juan del Lomerío</v>
      </c>
      <c r="E647" s="256" t="s">
        <v>1285</v>
      </c>
      <c r="F647" s="257">
        <f t="shared" si="242"/>
        <v>157</v>
      </c>
      <c r="G647" s="257">
        <v>205</v>
      </c>
      <c r="H647" s="328">
        <f t="shared" si="243"/>
        <v>48</v>
      </c>
      <c r="I647" s="351" t="s">
        <v>450</v>
      </c>
      <c r="J647" s="346">
        <f t="shared" si="244"/>
        <v>0</v>
      </c>
      <c r="K647" s="346">
        <f t="shared" si="248"/>
        <v>0</v>
      </c>
      <c r="L647" s="346">
        <f t="shared" si="245"/>
        <v>0</v>
      </c>
      <c r="M647" s="346">
        <f t="shared" si="240"/>
        <v>0</v>
      </c>
      <c r="N647" s="337">
        <f t="shared" si="246"/>
        <v>48</v>
      </c>
      <c r="O647" s="337">
        <f t="shared" si="249"/>
        <v>0</v>
      </c>
      <c r="P647" s="337">
        <f t="shared" si="247"/>
        <v>0</v>
      </c>
    </row>
    <row r="648" spans="1:16" ht="17.25" customHeight="1" outlineLevel="2">
      <c r="A648" s="520" t="s">
        <v>18</v>
      </c>
      <c r="B648" s="255" t="s">
        <v>482</v>
      </c>
      <c r="C648" s="267"/>
      <c r="D648" s="256" t="str">
        <f t="shared" si="241"/>
        <v>San Luisito</v>
      </c>
      <c r="E648" s="256" t="s">
        <v>1136</v>
      </c>
      <c r="F648" s="257">
        <f t="shared" si="242"/>
        <v>205</v>
      </c>
      <c r="G648" s="257">
        <v>237</v>
      </c>
      <c r="H648" s="328">
        <f t="shared" si="243"/>
        <v>32</v>
      </c>
      <c r="I648" s="351" t="s">
        <v>450</v>
      </c>
      <c r="J648" s="346">
        <f t="shared" si="244"/>
        <v>0</v>
      </c>
      <c r="K648" s="346">
        <f t="shared" si="248"/>
        <v>0</v>
      </c>
      <c r="L648" s="346">
        <f t="shared" si="245"/>
        <v>0</v>
      </c>
      <c r="M648" s="346">
        <f t="shared" si="240"/>
        <v>0</v>
      </c>
      <c r="N648" s="337">
        <f t="shared" si="246"/>
        <v>32</v>
      </c>
      <c r="O648" s="337">
        <f t="shared" si="249"/>
        <v>0</v>
      </c>
      <c r="P648" s="337">
        <f t="shared" si="247"/>
        <v>0</v>
      </c>
    </row>
    <row r="649" spans="1:16" ht="17.25" customHeight="1" outlineLevel="1">
      <c r="A649" s="523"/>
      <c r="B649" s="264" t="s">
        <v>134</v>
      </c>
      <c r="C649" s="270"/>
      <c r="D649" s="316" t="str">
        <f>+D650</f>
        <v xml:space="preserve">Pte Villa </v>
      </c>
      <c r="E649" s="316" t="str">
        <f>+E652</f>
        <v>Coroico</v>
      </c>
      <c r="F649" s="299"/>
      <c r="G649" s="299"/>
      <c r="H649" s="331">
        <f>SUBTOTAL(9,H650:H652)</f>
        <v>54.483000000000004</v>
      </c>
      <c r="J649" s="346"/>
      <c r="K649" s="346">
        <f t="shared" si="248"/>
        <v>0</v>
      </c>
      <c r="L649" s="347"/>
      <c r="M649" s="347"/>
      <c r="N649" s="338"/>
      <c r="O649" s="337">
        <f t="shared" si="249"/>
        <v>0</v>
      </c>
      <c r="P649" s="338"/>
    </row>
    <row r="650" spans="1:16" ht="17.25" customHeight="1" outlineLevel="2">
      <c r="A650" s="520" t="s">
        <v>151</v>
      </c>
      <c r="B650" s="255" t="s">
        <v>1374</v>
      </c>
      <c r="C650" s="267"/>
      <c r="D650" s="256" t="s">
        <v>553</v>
      </c>
      <c r="E650" s="256" t="s">
        <v>554</v>
      </c>
      <c r="F650" s="257">
        <v>0</v>
      </c>
      <c r="G650" s="257">
        <v>22.28</v>
      </c>
      <c r="H650" s="328">
        <v>22.283000000000001</v>
      </c>
      <c r="I650" s="351" t="s">
        <v>316</v>
      </c>
      <c r="J650" s="346">
        <f>IF(A650="PF",H650,0)</f>
        <v>0</v>
      </c>
      <c r="K650" s="346">
        <f t="shared" si="248"/>
        <v>0</v>
      </c>
      <c r="L650" s="346">
        <f>IF(A650="HO",H650,0)</f>
        <v>0</v>
      </c>
      <c r="M650" s="346">
        <f>IF(A650="URB",H650,0)</f>
        <v>0</v>
      </c>
      <c r="N650" s="337">
        <f>IF(A650="GR",H650,0)</f>
        <v>0</v>
      </c>
      <c r="O650" s="337">
        <f t="shared" si="249"/>
        <v>0</v>
      </c>
      <c r="P650" s="337">
        <f>IF(A650="TI",H650,0)</f>
        <v>22.283000000000001</v>
      </c>
    </row>
    <row r="651" spans="1:16" ht="17.25" customHeight="1" outlineLevel="2">
      <c r="A651" s="520" t="s">
        <v>151</v>
      </c>
      <c r="B651" s="255" t="s">
        <v>1374</v>
      </c>
      <c r="C651" s="267"/>
      <c r="D651" s="256" t="str">
        <f>E650</f>
        <v>Coripata</v>
      </c>
      <c r="E651" s="256" t="s">
        <v>555</v>
      </c>
      <c r="F651" s="257">
        <f>G650</f>
        <v>22.28</v>
      </c>
      <c r="G651" s="257">
        <f>F651+H651</f>
        <v>35.480000000000004</v>
      </c>
      <c r="H651" s="328">
        <v>13.2</v>
      </c>
      <c r="I651" s="351" t="s">
        <v>316</v>
      </c>
      <c r="J651" s="346">
        <f>IF(A651="PF",H651,0)</f>
        <v>0</v>
      </c>
      <c r="K651" s="346">
        <f t="shared" si="248"/>
        <v>0</v>
      </c>
      <c r="L651" s="346">
        <f>IF(A651="HO",H651,0)</f>
        <v>0</v>
      </c>
      <c r="M651" s="346">
        <f>IF(A651="URB",H651,0)</f>
        <v>0</v>
      </c>
      <c r="N651" s="337">
        <f>IF(A651="GR",H651,0)</f>
        <v>0</v>
      </c>
      <c r="O651" s="337">
        <f t="shared" si="249"/>
        <v>0</v>
      </c>
      <c r="P651" s="337">
        <f>IF(A651="TI",H651,0)</f>
        <v>13.2</v>
      </c>
    </row>
    <row r="652" spans="1:16" ht="17.25" customHeight="1" outlineLevel="2">
      <c r="A652" s="520" t="s">
        <v>151</v>
      </c>
      <c r="B652" s="255" t="s">
        <v>1374</v>
      </c>
      <c r="C652" s="267"/>
      <c r="D652" s="256" t="str">
        <f>E651</f>
        <v>Arapata</v>
      </c>
      <c r="E652" s="256" t="s">
        <v>556</v>
      </c>
      <c r="F652" s="257">
        <f>G651</f>
        <v>35.480000000000004</v>
      </c>
      <c r="G652" s="257">
        <f>F652+H652</f>
        <v>54.480000000000004</v>
      </c>
      <c r="H652" s="328">
        <v>19</v>
      </c>
      <c r="I652" s="351" t="s">
        <v>316</v>
      </c>
      <c r="J652" s="346">
        <f>IF(A652="PF",H652,0)</f>
        <v>0</v>
      </c>
      <c r="K652" s="346">
        <f t="shared" si="248"/>
        <v>0</v>
      </c>
      <c r="L652" s="346">
        <f>IF(A652="HO",H652,0)</f>
        <v>0</v>
      </c>
      <c r="M652" s="346">
        <f>IF(A652="URB",H652,0)</f>
        <v>0</v>
      </c>
      <c r="N652" s="337">
        <f>IF(A652="GR",H652,0)</f>
        <v>0</v>
      </c>
      <c r="O652" s="337">
        <f t="shared" si="249"/>
        <v>0</v>
      </c>
      <c r="P652" s="337">
        <f>IF(A652="TI",H652,0)</f>
        <v>19</v>
      </c>
    </row>
    <row r="653" spans="1:16" ht="17.25" customHeight="1" outlineLevel="1">
      <c r="A653" s="523"/>
      <c r="B653" s="264" t="s">
        <v>135</v>
      </c>
      <c r="C653" s="270"/>
      <c r="D653" s="316" t="str">
        <f>+D654</f>
        <v xml:space="preserve">La Cumbre </v>
      </c>
      <c r="E653" s="316" t="str">
        <f>+E654</f>
        <v>Alto Lima</v>
      </c>
      <c r="F653" s="299"/>
      <c r="G653" s="299"/>
      <c r="H653" s="331">
        <f>SUBTOTAL(9,H654:H654)</f>
        <v>25</v>
      </c>
      <c r="J653" s="346"/>
      <c r="K653" s="346">
        <f t="shared" si="248"/>
        <v>0</v>
      </c>
      <c r="L653" s="347"/>
      <c r="M653" s="347"/>
      <c r="N653" s="338"/>
      <c r="O653" s="337">
        <f t="shared" si="249"/>
        <v>0</v>
      </c>
      <c r="P653" s="338"/>
    </row>
    <row r="654" spans="1:16" ht="17.25" customHeight="1" outlineLevel="2">
      <c r="A654" s="520" t="s">
        <v>151</v>
      </c>
      <c r="B654" s="255" t="s">
        <v>483</v>
      </c>
      <c r="C654" s="267"/>
      <c r="D654" s="256" t="s">
        <v>557</v>
      </c>
      <c r="E654" s="256" t="s">
        <v>558</v>
      </c>
      <c r="F654" s="257">
        <v>0</v>
      </c>
      <c r="G654" s="257">
        <v>25</v>
      </c>
      <c r="H654" s="328">
        <v>25</v>
      </c>
      <c r="I654" s="351" t="s">
        <v>316</v>
      </c>
      <c r="J654" s="346">
        <f>IF(A654="PF",H654,0)</f>
        <v>0</v>
      </c>
      <c r="K654" s="346">
        <f t="shared" si="248"/>
        <v>0</v>
      </c>
      <c r="L654" s="346">
        <f>IF(A654="HO",H654,0)</f>
        <v>0</v>
      </c>
      <c r="M654" s="346">
        <f>IF(A654="URB",H654,0)</f>
        <v>0</v>
      </c>
      <c r="N654" s="337">
        <f>IF(A654="GR",H654,0)</f>
        <v>0</v>
      </c>
      <c r="O654" s="337">
        <f t="shared" si="249"/>
        <v>0</v>
      </c>
      <c r="P654" s="337">
        <f>IF(A654="TI",H654,0)</f>
        <v>25</v>
      </c>
    </row>
    <row r="655" spans="1:16" ht="17.25" customHeight="1" outlineLevel="1">
      <c r="A655" s="523"/>
      <c r="B655" s="264" t="s">
        <v>136</v>
      </c>
      <c r="C655" s="270"/>
      <c r="D655" s="316" t="str">
        <f>+D656</f>
        <v>Cruce  Av. Panamericana</v>
      </c>
      <c r="E655" s="316" t="str">
        <f>+E659</f>
        <v>Cr. Camino Chacaltaya</v>
      </c>
      <c r="F655" s="299"/>
      <c r="G655" s="299"/>
      <c r="H655" s="331">
        <f>SUBTOTAL(9,H656:H659)</f>
        <v>25</v>
      </c>
      <c r="J655" s="346"/>
      <c r="K655" s="346">
        <f t="shared" si="248"/>
        <v>0</v>
      </c>
      <c r="L655" s="347"/>
      <c r="M655" s="347"/>
      <c r="N655" s="338"/>
      <c r="O655" s="337">
        <f t="shared" si="249"/>
        <v>0</v>
      </c>
      <c r="P655" s="338"/>
    </row>
    <row r="656" spans="1:16" ht="17.25" customHeight="1" outlineLevel="2">
      <c r="A656" s="520" t="s">
        <v>151</v>
      </c>
      <c r="B656" s="255" t="s">
        <v>484</v>
      </c>
      <c r="C656" s="267"/>
      <c r="D656" s="256" t="s">
        <v>303</v>
      </c>
      <c r="E656" s="256" t="s">
        <v>354</v>
      </c>
      <c r="F656" s="257">
        <v>0</v>
      </c>
      <c r="G656" s="257">
        <v>6</v>
      </c>
      <c r="H656" s="328">
        <f>G656</f>
        <v>6</v>
      </c>
      <c r="I656" s="351" t="s">
        <v>316</v>
      </c>
      <c r="J656" s="346">
        <f>IF(A656="PF",H656,0)</f>
        <v>0</v>
      </c>
      <c r="K656" s="346">
        <f t="shared" si="248"/>
        <v>0</v>
      </c>
      <c r="L656" s="346">
        <f>IF(A656="HO",H656,0)</f>
        <v>0</v>
      </c>
      <c r="M656" s="346">
        <f>IF(A656="URB",H656,0)</f>
        <v>0</v>
      </c>
      <c r="N656" s="337">
        <f>IF(A656="GR",H656,0)</f>
        <v>0</v>
      </c>
      <c r="O656" s="337">
        <f t="shared" si="249"/>
        <v>0</v>
      </c>
      <c r="P656" s="337">
        <f>IF(A656="TI",H656,0)</f>
        <v>6</v>
      </c>
    </row>
    <row r="657" spans="1:16" ht="17.25" customHeight="1" outlineLevel="2">
      <c r="A657" s="520" t="s">
        <v>151</v>
      </c>
      <c r="B657" s="255" t="s">
        <v>484</v>
      </c>
      <c r="C657" s="267"/>
      <c r="D657" s="256" t="str">
        <f>E656</f>
        <v>Cruce Viacha</v>
      </c>
      <c r="E657" s="256" t="s">
        <v>355</v>
      </c>
      <c r="F657" s="257">
        <f>G656</f>
        <v>6</v>
      </c>
      <c r="G657" s="257">
        <f>H657+F657</f>
        <v>14</v>
      </c>
      <c r="H657" s="328">
        <v>8</v>
      </c>
      <c r="I657" s="351" t="s">
        <v>316</v>
      </c>
      <c r="J657" s="346">
        <f>IF(A657="PF",H657,0)</f>
        <v>0</v>
      </c>
      <c r="K657" s="346">
        <f t="shared" si="248"/>
        <v>0</v>
      </c>
      <c r="L657" s="346">
        <f>IF(A657="HO",H657,0)</f>
        <v>0</v>
      </c>
      <c r="M657" s="346">
        <f>IF(A657="URB",H657,0)</f>
        <v>0</v>
      </c>
      <c r="N657" s="337">
        <f>IF(A657="GR",H657,0)</f>
        <v>0</v>
      </c>
      <c r="O657" s="337">
        <f t="shared" si="249"/>
        <v>0</v>
      </c>
      <c r="P657" s="337">
        <f>IF(A657="TI",H657,0)</f>
        <v>8</v>
      </c>
    </row>
    <row r="658" spans="1:16" ht="17.25" customHeight="1" outlineLevel="2">
      <c r="A658" s="520" t="s">
        <v>151</v>
      </c>
      <c r="B658" s="255" t="s">
        <v>484</v>
      </c>
      <c r="C658" s="256"/>
      <c r="D658" s="256" t="str">
        <f>E657</f>
        <v>Cr. Río Seque</v>
      </c>
      <c r="E658" s="256" t="s">
        <v>356</v>
      </c>
      <c r="F658" s="257">
        <f>G657</f>
        <v>14</v>
      </c>
      <c r="G658" s="257">
        <f>H658+F658</f>
        <v>17</v>
      </c>
      <c r="H658" s="328">
        <v>3</v>
      </c>
      <c r="I658" s="351" t="s">
        <v>316</v>
      </c>
      <c r="J658" s="346">
        <f>IF(A658="PF",H658,0)</f>
        <v>0</v>
      </c>
      <c r="K658" s="346">
        <f t="shared" si="248"/>
        <v>0</v>
      </c>
      <c r="L658" s="346">
        <f>IF(A658="HO",H658,0)</f>
        <v>0</v>
      </c>
      <c r="M658" s="346">
        <f>IF(A658="URB",H658,0)</f>
        <v>0</v>
      </c>
      <c r="N658" s="337">
        <f>IF(A658="GR",H658,0)</f>
        <v>0</v>
      </c>
      <c r="O658" s="337">
        <f t="shared" si="249"/>
        <v>0</v>
      </c>
      <c r="P658" s="337">
        <f>IF(A658="TI",H658,0)</f>
        <v>3</v>
      </c>
    </row>
    <row r="659" spans="1:16" ht="17.25" customHeight="1" outlineLevel="2">
      <c r="A659" s="520" t="s">
        <v>151</v>
      </c>
      <c r="B659" s="255" t="s">
        <v>484</v>
      </c>
      <c r="C659" s="256"/>
      <c r="D659" s="256" t="str">
        <f>E658</f>
        <v>Cr. Río Seque II</v>
      </c>
      <c r="E659" s="256" t="s">
        <v>357</v>
      </c>
      <c r="F659" s="257">
        <f>G658</f>
        <v>17</v>
      </c>
      <c r="G659" s="257">
        <f>H659+F659</f>
        <v>25</v>
      </c>
      <c r="H659" s="328">
        <v>8</v>
      </c>
      <c r="I659" s="351" t="s">
        <v>316</v>
      </c>
      <c r="J659" s="346">
        <f>IF(A659="PF",H659,0)</f>
        <v>0</v>
      </c>
      <c r="K659" s="346">
        <f t="shared" si="248"/>
        <v>0</v>
      </c>
      <c r="L659" s="346">
        <f>IF(A659="HO",H659,0)</f>
        <v>0</v>
      </c>
      <c r="M659" s="346">
        <f>IF(A659="URB",H659,0)</f>
        <v>0</v>
      </c>
      <c r="N659" s="337">
        <f>IF(A659="GR",H659,0)</f>
        <v>0</v>
      </c>
      <c r="O659" s="337">
        <f t="shared" si="249"/>
        <v>0</v>
      </c>
      <c r="P659" s="337">
        <f>IF(A659="TI",H659,0)</f>
        <v>8</v>
      </c>
    </row>
    <row r="660" spans="1:16" ht="17.25" customHeight="1" outlineLevel="1">
      <c r="A660" s="523"/>
      <c r="B660" s="264" t="s">
        <v>137</v>
      </c>
      <c r="C660" s="270"/>
      <c r="D660" s="316" t="str">
        <f>+D661</f>
        <v>Salida Viacha</v>
      </c>
      <c r="E660" s="316" t="str">
        <f>+E667</f>
        <v>Hito IV</v>
      </c>
      <c r="F660" s="299"/>
      <c r="G660" s="299"/>
      <c r="H660" s="331">
        <f>SUBTOTAL(9,H661:H667)</f>
        <v>175.66</v>
      </c>
      <c r="J660" s="346"/>
      <c r="K660" s="346">
        <f t="shared" si="248"/>
        <v>0</v>
      </c>
      <c r="L660" s="347"/>
      <c r="M660" s="347"/>
      <c r="N660" s="338"/>
      <c r="O660" s="337">
        <f t="shared" si="249"/>
        <v>0</v>
      </c>
      <c r="P660" s="338"/>
    </row>
    <row r="661" spans="1:16" ht="17.25" customHeight="1" outlineLevel="2">
      <c r="A661" s="520" t="s">
        <v>18</v>
      </c>
      <c r="B661" s="255" t="s">
        <v>485</v>
      </c>
      <c r="C661" s="267"/>
      <c r="D661" s="256" t="s">
        <v>720</v>
      </c>
      <c r="E661" s="256" t="s">
        <v>721</v>
      </c>
      <c r="F661" s="257">
        <v>0</v>
      </c>
      <c r="G661" s="257">
        <v>22.41</v>
      </c>
      <c r="H661" s="328">
        <f t="shared" ref="H661:H667" si="250">+G661-F661</f>
        <v>22.41</v>
      </c>
      <c r="I661" s="351" t="s">
        <v>316</v>
      </c>
      <c r="J661" s="346">
        <f>IF(A661="PF",H661,0)</f>
        <v>0</v>
      </c>
      <c r="K661" s="346">
        <f t="shared" si="248"/>
        <v>0</v>
      </c>
      <c r="L661" s="346">
        <f>IF(A661="HO",H661,0)</f>
        <v>0</v>
      </c>
      <c r="M661" s="346">
        <f t="shared" ref="M661:M667" si="251">IF(A661="URB",H661,0)</f>
        <v>0</v>
      </c>
      <c r="N661" s="337">
        <f>IF(A661="GR",H661,0)</f>
        <v>22.41</v>
      </c>
      <c r="O661" s="337">
        <f t="shared" si="249"/>
        <v>0</v>
      </c>
      <c r="P661" s="337">
        <f>IF(A661="TI",H661,0)</f>
        <v>0</v>
      </c>
    </row>
    <row r="662" spans="1:16" ht="17.25" customHeight="1" outlineLevel="2">
      <c r="A662" s="520" t="s">
        <v>18</v>
      </c>
      <c r="B662" s="255" t="s">
        <v>485</v>
      </c>
      <c r="C662" s="267"/>
      <c r="D662" s="256" t="str">
        <f t="shared" ref="D662:D667" si="252">E661</f>
        <v>Cruce Acc. San Isidro de Cachuma</v>
      </c>
      <c r="E662" s="256" t="s">
        <v>565</v>
      </c>
      <c r="F662" s="257">
        <f t="shared" ref="F662:F667" si="253">G661</f>
        <v>22.41</v>
      </c>
      <c r="G662" s="257">
        <v>38.74</v>
      </c>
      <c r="H662" s="328">
        <f t="shared" si="250"/>
        <v>16.330000000000002</v>
      </c>
      <c r="I662" s="351" t="s">
        <v>316</v>
      </c>
      <c r="J662" s="346">
        <f t="shared" ref="J662:J667" si="254">IF(A662="PF",H662,0)</f>
        <v>0</v>
      </c>
      <c r="K662" s="346">
        <f t="shared" si="248"/>
        <v>0</v>
      </c>
      <c r="L662" s="346">
        <f t="shared" ref="L662:L667" si="255">IF(A662="HO",H662,0)</f>
        <v>0</v>
      </c>
      <c r="M662" s="346">
        <f t="shared" si="251"/>
        <v>0</v>
      </c>
      <c r="N662" s="337">
        <f t="shared" ref="N662:N667" si="256">IF(A662="GR",H662,0)</f>
        <v>16.330000000000002</v>
      </c>
      <c r="O662" s="337">
        <f t="shared" si="249"/>
        <v>0</v>
      </c>
      <c r="P662" s="337">
        <f t="shared" ref="P662:P667" si="257">IF(A662="TI",H662,0)</f>
        <v>0</v>
      </c>
    </row>
    <row r="663" spans="1:16" ht="17.25" customHeight="1" outlineLevel="2">
      <c r="A663" s="520" t="s">
        <v>18</v>
      </c>
      <c r="B663" s="255" t="s">
        <v>485</v>
      </c>
      <c r="C663" s="267"/>
      <c r="D663" s="256" t="str">
        <f t="shared" si="252"/>
        <v>Central Chama</v>
      </c>
      <c r="E663" s="256" t="s">
        <v>816</v>
      </c>
      <c r="F663" s="257">
        <f t="shared" si="253"/>
        <v>38.74</v>
      </c>
      <c r="G663" s="257">
        <v>66.3</v>
      </c>
      <c r="H663" s="328">
        <f t="shared" si="250"/>
        <v>27.559999999999995</v>
      </c>
      <c r="I663" s="351" t="s">
        <v>316</v>
      </c>
      <c r="J663" s="346">
        <f t="shared" si="254"/>
        <v>0</v>
      </c>
      <c r="K663" s="346">
        <f t="shared" si="248"/>
        <v>0</v>
      </c>
      <c r="L663" s="346">
        <f t="shared" si="255"/>
        <v>0</v>
      </c>
      <c r="M663" s="346">
        <f t="shared" si="251"/>
        <v>0</v>
      </c>
      <c r="N663" s="337">
        <f t="shared" si="256"/>
        <v>27.559999999999995</v>
      </c>
      <c r="O663" s="337">
        <f t="shared" si="249"/>
        <v>0</v>
      </c>
      <c r="P663" s="337">
        <f t="shared" si="257"/>
        <v>0</v>
      </c>
    </row>
    <row r="664" spans="1:16" ht="17.25" customHeight="1" outlineLevel="2">
      <c r="A664" s="520" t="s">
        <v>18</v>
      </c>
      <c r="B664" s="255" t="s">
        <v>485</v>
      </c>
      <c r="C664" s="267"/>
      <c r="D664" s="256" t="str">
        <f t="shared" si="252"/>
        <v>Nazacara (Salida Pte)</v>
      </c>
      <c r="E664" s="256" t="s">
        <v>560</v>
      </c>
      <c r="F664" s="257">
        <f t="shared" si="253"/>
        <v>66.3</v>
      </c>
      <c r="G664" s="257">
        <v>87.74</v>
      </c>
      <c r="H664" s="328">
        <f t="shared" si="250"/>
        <v>21.439999999999998</v>
      </c>
      <c r="I664" s="351" t="s">
        <v>316</v>
      </c>
      <c r="J664" s="346">
        <f t="shared" si="254"/>
        <v>0</v>
      </c>
      <c r="K664" s="346">
        <f t="shared" si="248"/>
        <v>0</v>
      </c>
      <c r="L664" s="346">
        <f t="shared" si="255"/>
        <v>0</v>
      </c>
      <c r="M664" s="346">
        <f t="shared" si="251"/>
        <v>0</v>
      </c>
      <c r="N664" s="337">
        <f t="shared" si="256"/>
        <v>21.439999999999998</v>
      </c>
      <c r="O664" s="337">
        <f t="shared" si="249"/>
        <v>0</v>
      </c>
      <c r="P664" s="337">
        <f t="shared" si="257"/>
        <v>0</v>
      </c>
    </row>
    <row r="665" spans="1:16" ht="17.25" customHeight="1" outlineLevel="2">
      <c r="A665" s="520" t="s">
        <v>18</v>
      </c>
      <c r="B665" s="255" t="s">
        <v>485</v>
      </c>
      <c r="C665" s="267"/>
      <c r="D665" s="256" t="str">
        <f t="shared" si="252"/>
        <v>San Andres de Machaca</v>
      </c>
      <c r="E665" s="256" t="s">
        <v>561</v>
      </c>
      <c r="F665" s="257">
        <f t="shared" si="253"/>
        <v>87.74</v>
      </c>
      <c r="G665" s="257">
        <v>115.4</v>
      </c>
      <c r="H665" s="328">
        <f t="shared" si="250"/>
        <v>27.660000000000011</v>
      </c>
      <c r="I665" s="351" t="s">
        <v>316</v>
      </c>
      <c r="J665" s="346">
        <f t="shared" si="254"/>
        <v>0</v>
      </c>
      <c r="K665" s="346">
        <f t="shared" si="248"/>
        <v>0</v>
      </c>
      <c r="L665" s="346">
        <f t="shared" si="255"/>
        <v>0</v>
      </c>
      <c r="M665" s="346">
        <f t="shared" si="251"/>
        <v>0</v>
      </c>
      <c r="N665" s="337">
        <f t="shared" si="256"/>
        <v>27.660000000000011</v>
      </c>
      <c r="O665" s="337">
        <f t="shared" si="249"/>
        <v>0</v>
      </c>
      <c r="P665" s="337">
        <f t="shared" si="257"/>
        <v>0</v>
      </c>
    </row>
    <row r="666" spans="1:16" ht="17.25" customHeight="1" outlineLevel="2">
      <c r="A666" s="520" t="s">
        <v>18</v>
      </c>
      <c r="B666" s="255" t="s">
        <v>485</v>
      </c>
      <c r="C666" s="267"/>
      <c r="D666" s="256" t="str">
        <f t="shared" si="252"/>
        <v>Santiago de Machaca</v>
      </c>
      <c r="E666" s="256" t="s">
        <v>722</v>
      </c>
      <c r="F666" s="257">
        <f t="shared" si="253"/>
        <v>115.4</v>
      </c>
      <c r="G666" s="257">
        <v>152.1</v>
      </c>
      <c r="H666" s="328">
        <f t="shared" si="250"/>
        <v>36.699999999999989</v>
      </c>
      <c r="I666" s="351" t="s">
        <v>316</v>
      </c>
      <c r="J666" s="346">
        <f t="shared" si="254"/>
        <v>0</v>
      </c>
      <c r="K666" s="346">
        <f t="shared" si="248"/>
        <v>0</v>
      </c>
      <c r="L666" s="346">
        <f t="shared" si="255"/>
        <v>0</v>
      </c>
      <c r="M666" s="346">
        <f t="shared" si="251"/>
        <v>0</v>
      </c>
      <c r="N666" s="337">
        <f t="shared" si="256"/>
        <v>36.699999999999989</v>
      </c>
      <c r="O666" s="337">
        <f t="shared" si="249"/>
        <v>0</v>
      </c>
      <c r="P666" s="337">
        <f t="shared" si="257"/>
        <v>0</v>
      </c>
    </row>
    <row r="667" spans="1:16" ht="17.25" customHeight="1" outlineLevel="2">
      <c r="A667" s="520" t="s">
        <v>18</v>
      </c>
      <c r="B667" s="255" t="s">
        <v>485</v>
      </c>
      <c r="C667" s="267"/>
      <c r="D667" s="256" t="str">
        <f t="shared" si="252"/>
        <v xml:space="preserve">Catacora </v>
      </c>
      <c r="E667" s="256" t="s">
        <v>563</v>
      </c>
      <c r="F667" s="257">
        <f t="shared" si="253"/>
        <v>152.1</v>
      </c>
      <c r="G667" s="257">
        <v>175.66</v>
      </c>
      <c r="H667" s="328">
        <f t="shared" si="250"/>
        <v>23.560000000000002</v>
      </c>
      <c r="I667" s="351" t="s">
        <v>316</v>
      </c>
      <c r="J667" s="346">
        <f t="shared" si="254"/>
        <v>0</v>
      </c>
      <c r="K667" s="346">
        <f t="shared" si="248"/>
        <v>0</v>
      </c>
      <c r="L667" s="346">
        <f t="shared" si="255"/>
        <v>0</v>
      </c>
      <c r="M667" s="346">
        <f t="shared" si="251"/>
        <v>0</v>
      </c>
      <c r="N667" s="337">
        <f t="shared" si="256"/>
        <v>23.560000000000002</v>
      </c>
      <c r="O667" s="337">
        <f t="shared" si="249"/>
        <v>0</v>
      </c>
      <c r="P667" s="337">
        <f t="shared" si="257"/>
        <v>0</v>
      </c>
    </row>
    <row r="668" spans="1:16" ht="17.25" customHeight="1" outlineLevel="1">
      <c r="A668" s="523"/>
      <c r="B668" s="264" t="s">
        <v>138</v>
      </c>
      <c r="C668" s="264"/>
      <c r="D668" s="316" t="str">
        <f>+D669</f>
        <v>Caracollo</v>
      </c>
      <c r="E668" s="316" t="str">
        <f>+E671</f>
        <v>Colquiri</v>
      </c>
      <c r="F668" s="299"/>
      <c r="G668" s="299"/>
      <c r="H668" s="331">
        <f>SUBTOTAL(9,H669:H671)</f>
        <v>42.430000000000007</v>
      </c>
      <c r="J668" s="346"/>
      <c r="K668" s="346">
        <f t="shared" si="248"/>
        <v>0</v>
      </c>
      <c r="L668" s="347"/>
      <c r="M668" s="347"/>
      <c r="N668" s="338"/>
      <c r="O668" s="337">
        <f t="shared" si="249"/>
        <v>0</v>
      </c>
      <c r="P668" s="338"/>
    </row>
    <row r="669" spans="1:16" ht="17.25" customHeight="1" outlineLevel="2">
      <c r="A669" s="520" t="s">
        <v>18</v>
      </c>
      <c r="B669" s="255" t="s">
        <v>486</v>
      </c>
      <c r="C669" s="590" t="s">
        <v>621</v>
      </c>
      <c r="D669" s="256" t="s">
        <v>938</v>
      </c>
      <c r="E669" s="256" t="s">
        <v>566</v>
      </c>
      <c r="F669" s="257">
        <v>0</v>
      </c>
      <c r="G669" s="257">
        <v>15.88</v>
      </c>
      <c r="H669" s="328">
        <f>+G669-F669</f>
        <v>15.88</v>
      </c>
      <c r="I669" s="351" t="s">
        <v>454</v>
      </c>
      <c r="J669" s="346">
        <f>IF(A669="PF",H669,0)</f>
        <v>0</v>
      </c>
      <c r="K669" s="346">
        <f t="shared" si="248"/>
        <v>0</v>
      </c>
      <c r="L669" s="346">
        <f>IF(A669="HO",H669,0)</f>
        <v>0</v>
      </c>
      <c r="M669" s="346">
        <f>IF(A669="URB",H669,0)</f>
        <v>0</v>
      </c>
      <c r="N669" s="337">
        <f>IF(A669="GR",H669,0)</f>
        <v>15.88</v>
      </c>
      <c r="O669" s="337">
        <f t="shared" si="249"/>
        <v>0</v>
      </c>
      <c r="P669" s="337">
        <f>IF(A669="TI",H669,0)</f>
        <v>0</v>
      </c>
    </row>
    <row r="670" spans="1:16" ht="17.25" customHeight="1" outlineLevel="2">
      <c r="A670" s="520" t="s">
        <v>18</v>
      </c>
      <c r="B670" s="255"/>
      <c r="C670" s="590"/>
      <c r="D670" s="256" t="str">
        <f>+E669</f>
        <v>Santa Fé</v>
      </c>
      <c r="E670" s="256" t="s">
        <v>877</v>
      </c>
      <c r="F670" s="257">
        <f>+G669</f>
        <v>15.88</v>
      </c>
      <c r="G670" s="257">
        <v>31.99</v>
      </c>
      <c r="H670" s="328">
        <f>+G670-F670</f>
        <v>16.11</v>
      </c>
      <c r="I670" s="351" t="s">
        <v>454</v>
      </c>
      <c r="J670" s="346">
        <f>IF(A670="PF",H670,0)</f>
        <v>0</v>
      </c>
      <c r="K670" s="346">
        <f t="shared" si="248"/>
        <v>0</v>
      </c>
      <c r="L670" s="346">
        <f>IF(A670="HO",H670,0)</f>
        <v>0</v>
      </c>
      <c r="M670" s="346">
        <f>IF(A670="URB",H670,0)</f>
        <v>0</v>
      </c>
      <c r="N670" s="337">
        <f>IF(A670="GR",H670,0)</f>
        <v>16.11</v>
      </c>
      <c r="O670" s="337">
        <f t="shared" si="249"/>
        <v>0</v>
      </c>
      <c r="P670" s="337">
        <f>IF(A670="TI",H670,0)</f>
        <v>0</v>
      </c>
    </row>
    <row r="671" spans="1:16" ht="17.25" customHeight="1" outlineLevel="2">
      <c r="A671" s="520" t="s">
        <v>18</v>
      </c>
      <c r="B671" s="255" t="s">
        <v>486</v>
      </c>
      <c r="C671" s="590"/>
      <c r="D671" s="256" t="str">
        <f>+E670</f>
        <v>Lagunas (Limite deptal Oruro - La Paz)</v>
      </c>
      <c r="E671" s="256" t="s">
        <v>568</v>
      </c>
      <c r="F671" s="257">
        <f>+G670</f>
        <v>31.99</v>
      </c>
      <c r="G671" s="257">
        <v>42.43</v>
      </c>
      <c r="H671" s="328">
        <f>+G671-F671</f>
        <v>10.440000000000001</v>
      </c>
      <c r="I671" s="351" t="s">
        <v>316</v>
      </c>
      <c r="J671" s="346">
        <f>IF(A671="PF",H671,0)</f>
        <v>0</v>
      </c>
      <c r="K671" s="346">
        <f t="shared" si="248"/>
        <v>0</v>
      </c>
      <c r="L671" s="346">
        <f>IF(A671="HO",H671,0)</f>
        <v>0</v>
      </c>
      <c r="M671" s="346">
        <f>IF(A671="URB",H671,0)</f>
        <v>0</v>
      </c>
      <c r="N671" s="337">
        <f>IF(A671="GR",H671,0)</f>
        <v>10.440000000000001</v>
      </c>
      <c r="O671" s="337">
        <f t="shared" si="249"/>
        <v>0</v>
      </c>
      <c r="P671" s="337">
        <f>IF(A671="TI",H671,0)</f>
        <v>0</v>
      </c>
    </row>
    <row r="672" spans="1:16" ht="17.25" customHeight="1" outlineLevel="1">
      <c r="A672" s="523"/>
      <c r="B672" s="271" t="s">
        <v>139</v>
      </c>
      <c r="C672" s="270"/>
      <c r="D672" s="316" t="str">
        <f>+D673</f>
        <v>Cr. Concepción</v>
      </c>
      <c r="E672" s="316" t="str">
        <f>+E677</f>
        <v>Mecoya</v>
      </c>
      <c r="F672" s="299"/>
      <c r="G672" s="299"/>
      <c r="H672" s="331">
        <f>SUBTOTAL(9,H673:H677)</f>
        <v>92</v>
      </c>
      <c r="J672" s="346"/>
      <c r="K672" s="346">
        <f t="shared" si="248"/>
        <v>0</v>
      </c>
      <c r="L672" s="347"/>
      <c r="M672" s="347"/>
      <c r="N672" s="338"/>
      <c r="O672" s="337">
        <f t="shared" si="249"/>
        <v>0</v>
      </c>
      <c r="P672" s="338"/>
    </row>
    <row r="673" spans="1:18" ht="17.25" customHeight="1" outlineLevel="2">
      <c r="A673" s="520" t="s">
        <v>151</v>
      </c>
      <c r="B673" s="255" t="s">
        <v>345</v>
      </c>
      <c r="C673" s="267"/>
      <c r="D673" s="256" t="s">
        <v>569</v>
      </c>
      <c r="E673" s="256" t="s">
        <v>446</v>
      </c>
      <c r="F673" s="257">
        <v>0</v>
      </c>
      <c r="G673" s="257">
        <f>H673</f>
        <v>8</v>
      </c>
      <c r="H673" s="328">
        <v>8</v>
      </c>
      <c r="I673" s="351" t="s">
        <v>385</v>
      </c>
      <c r="J673" s="346">
        <f>IF(A673="PF",H673,0)</f>
        <v>0</v>
      </c>
      <c r="K673" s="346">
        <f t="shared" si="248"/>
        <v>0</v>
      </c>
      <c r="L673" s="346">
        <f>IF(A673="HO",H673,0)</f>
        <v>0</v>
      </c>
      <c r="M673" s="346">
        <f>IF(A673="URB",H673,0)</f>
        <v>0</v>
      </c>
      <c r="N673" s="337">
        <f>IF(A673="GR",H673,0)</f>
        <v>0</v>
      </c>
      <c r="O673" s="337">
        <f t="shared" si="249"/>
        <v>0</v>
      </c>
      <c r="P673" s="337">
        <f>IF(A673="TI",H673,0)</f>
        <v>8</v>
      </c>
    </row>
    <row r="674" spans="1:18" ht="17.25" customHeight="1" outlineLevel="2">
      <c r="A674" s="520" t="s">
        <v>151</v>
      </c>
      <c r="B674" s="255" t="s">
        <v>345</v>
      </c>
      <c r="C674" s="267"/>
      <c r="D674" s="256" t="str">
        <f>E673</f>
        <v>Concepción (Tranca Rodaje)</v>
      </c>
      <c r="E674" s="256" t="s">
        <v>570</v>
      </c>
      <c r="F674" s="257">
        <f>G673</f>
        <v>8</v>
      </c>
      <c r="G674" s="257">
        <f>H674+F674</f>
        <v>43</v>
      </c>
      <c r="H674" s="328">
        <v>35</v>
      </c>
      <c r="I674" s="351" t="s">
        <v>385</v>
      </c>
      <c r="J674" s="346">
        <f>IF(A674="PF",H674,0)</f>
        <v>0</v>
      </c>
      <c r="K674" s="346">
        <f t="shared" si="248"/>
        <v>0</v>
      </c>
      <c r="L674" s="346">
        <f>IF(A674="HO",H674,0)</f>
        <v>0</v>
      </c>
      <c r="M674" s="346">
        <f>IF(A674="URB",H674,0)</f>
        <v>0</v>
      </c>
      <c r="N674" s="337">
        <f>IF(A674="GR",H674,0)</f>
        <v>0</v>
      </c>
      <c r="O674" s="337">
        <f t="shared" si="249"/>
        <v>0</v>
      </c>
      <c r="P674" s="337">
        <f>IF(A674="TI",H674,0)</f>
        <v>35</v>
      </c>
    </row>
    <row r="675" spans="1:18" ht="17.25" customHeight="1" outlineLevel="2">
      <c r="A675" s="520" t="s">
        <v>151</v>
      </c>
      <c r="B675" s="255" t="s">
        <v>345</v>
      </c>
      <c r="C675" s="267"/>
      <c r="D675" s="256" t="s">
        <v>572</v>
      </c>
      <c r="E675" s="256" t="s">
        <v>1136</v>
      </c>
      <c r="F675" s="257">
        <f>G674</f>
        <v>43</v>
      </c>
      <c r="G675" s="257">
        <f>H675+F675</f>
        <v>47</v>
      </c>
      <c r="H675" s="328">
        <v>4</v>
      </c>
      <c r="I675" s="351" t="s">
        <v>385</v>
      </c>
      <c r="J675" s="346">
        <f>IF(A675="PF",H675,0)</f>
        <v>0</v>
      </c>
      <c r="K675" s="346">
        <f t="shared" si="248"/>
        <v>0</v>
      </c>
      <c r="L675" s="346">
        <f>IF(A675="HO",H675,0)</f>
        <v>0</v>
      </c>
      <c r="M675" s="346">
        <f>IF(A675="URB",H675,0)</f>
        <v>0</v>
      </c>
      <c r="N675" s="337">
        <f>IF(A675="GR",H675,0)</f>
        <v>0</v>
      </c>
      <c r="O675" s="337">
        <f t="shared" si="249"/>
        <v>0</v>
      </c>
      <c r="P675" s="337">
        <f>IF(A675="TI",H675,0)</f>
        <v>4</v>
      </c>
    </row>
    <row r="676" spans="1:18" ht="17.25" customHeight="1" outlineLevel="2">
      <c r="A676" s="520" t="s">
        <v>151</v>
      </c>
      <c r="B676" s="255" t="s">
        <v>345</v>
      </c>
      <c r="C676" s="267"/>
      <c r="D676" s="256" t="s">
        <v>1136</v>
      </c>
      <c r="E676" s="256" t="s">
        <v>573</v>
      </c>
      <c r="F676" s="257">
        <f>G675</f>
        <v>47</v>
      </c>
      <c r="G676" s="257">
        <f>H676+F676</f>
        <v>52</v>
      </c>
      <c r="H676" s="328">
        <v>5</v>
      </c>
      <c r="I676" s="351" t="s">
        <v>385</v>
      </c>
      <c r="J676" s="346">
        <f>IF(A676="PF",H676,0)</f>
        <v>0</v>
      </c>
      <c r="K676" s="346">
        <f t="shared" si="248"/>
        <v>0</v>
      </c>
      <c r="L676" s="346">
        <f>IF(A676="HO",H676,0)</f>
        <v>0</v>
      </c>
      <c r="M676" s="346">
        <f>IF(A676="URB",H676,0)</f>
        <v>0</v>
      </c>
      <c r="N676" s="337">
        <f>IF(A676="GR",H676,0)</f>
        <v>0</v>
      </c>
      <c r="O676" s="337">
        <f t="shared" si="249"/>
        <v>0</v>
      </c>
      <c r="P676" s="337">
        <f>IF(A676="TI",H676,0)</f>
        <v>5</v>
      </c>
    </row>
    <row r="677" spans="1:18" ht="17.25" customHeight="1" outlineLevel="2">
      <c r="A677" s="520" t="s">
        <v>151</v>
      </c>
      <c r="B677" s="255" t="s">
        <v>345</v>
      </c>
      <c r="C677" s="267"/>
      <c r="D677" s="256" t="s">
        <v>573</v>
      </c>
      <c r="E677" s="256" t="s">
        <v>571</v>
      </c>
      <c r="F677" s="257">
        <f>G676</f>
        <v>52</v>
      </c>
      <c r="G677" s="257">
        <f>H677+F677</f>
        <v>92</v>
      </c>
      <c r="H677" s="328">
        <v>40</v>
      </c>
      <c r="I677" s="351" t="s">
        <v>385</v>
      </c>
      <c r="J677" s="346">
        <f>IF(A677="PF",H677,0)</f>
        <v>0</v>
      </c>
      <c r="K677" s="346">
        <f t="shared" si="248"/>
        <v>0</v>
      </c>
      <c r="L677" s="346">
        <f>IF(A677="HO",H677,0)</f>
        <v>0</v>
      </c>
      <c r="M677" s="346">
        <f>IF(A677="URB",H677,0)</f>
        <v>0</v>
      </c>
      <c r="N677" s="337">
        <f>IF(A677="GR",H677,0)</f>
        <v>0</v>
      </c>
      <c r="O677" s="337">
        <f t="shared" si="249"/>
        <v>0</v>
      </c>
      <c r="P677" s="337">
        <f>IF(A677="TI",H677,0)</f>
        <v>40</v>
      </c>
    </row>
    <row r="678" spans="1:18" s="274" customFormat="1" ht="17.25" customHeight="1">
      <c r="A678" s="524"/>
      <c r="B678" s="304" t="s">
        <v>329</v>
      </c>
      <c r="C678" s="322"/>
      <c r="D678" s="323"/>
      <c r="E678" s="323"/>
      <c r="F678" s="324"/>
      <c r="G678" s="324"/>
      <c r="H678" s="332">
        <f>SUBTOTAL(9,H4:H677)</f>
        <v>15963.334207214337</v>
      </c>
      <c r="I678" s="353"/>
      <c r="J678" s="339">
        <f t="shared" ref="J678:P678" si="258">SUM(J3:J677)</f>
        <v>4376.2640305644427</v>
      </c>
      <c r="K678" s="339">
        <f t="shared" si="258"/>
        <v>94.277108433734952</v>
      </c>
      <c r="L678" s="339">
        <f t="shared" si="258"/>
        <v>138.68900085299998</v>
      </c>
      <c r="M678" s="339">
        <f t="shared" si="258"/>
        <v>137.96628780323471</v>
      </c>
      <c r="N678" s="339">
        <f t="shared" si="258"/>
        <v>7676.2180156629684</v>
      </c>
      <c r="O678" s="339">
        <f t="shared" si="258"/>
        <v>188.35</v>
      </c>
      <c r="P678" s="339">
        <f t="shared" si="258"/>
        <v>3351.5697638969577</v>
      </c>
      <c r="R678" s="321">
        <f>SUM(J678:P678)</f>
        <v>15963.334207214339</v>
      </c>
    </row>
    <row r="679" spans="1:18" ht="24" customHeight="1">
      <c r="J679" s="340">
        <f>+J678/$R$678</f>
        <v>0.27414473528886402</v>
      </c>
      <c r="K679" s="340">
        <f t="shared" ref="K679:P679" si="259">+K678/$R$678</f>
        <v>5.9058532014651501E-3</v>
      </c>
      <c r="L679" s="340">
        <f t="shared" si="259"/>
        <v>8.687972014663578E-3</v>
      </c>
      <c r="M679" s="340">
        <f>+M678/$R$678</f>
        <v>8.6426987001802756E-3</v>
      </c>
      <c r="N679" s="340">
        <f t="shared" si="259"/>
        <v>0.48086558334372537</v>
      </c>
      <c r="O679" s="340">
        <f t="shared" si="259"/>
        <v>1.1798913532417221E-2</v>
      </c>
      <c r="P679" s="340">
        <f t="shared" si="259"/>
        <v>0.20995424391868439</v>
      </c>
      <c r="R679" s="321">
        <f>SUM(J679:P679)</f>
        <v>1</v>
      </c>
    </row>
    <row r="680" spans="1:18">
      <c r="A680" s="309" t="s">
        <v>678</v>
      </c>
      <c r="B680" s="286"/>
      <c r="J680" s="591">
        <f>SUM(J678:M678)</f>
        <v>4747.1964276544122</v>
      </c>
      <c r="K680" s="592"/>
      <c r="L680" s="592"/>
      <c r="M680" s="593"/>
      <c r="N680" s="591">
        <f>SUM(N678:O678)</f>
        <v>7864.5680156629687</v>
      </c>
      <c r="O680" s="593"/>
      <c r="P680" s="345">
        <f>+P678</f>
        <v>3351.5697638969577</v>
      </c>
      <c r="R680" s="321">
        <f>SUM(J680:P680)</f>
        <v>15963.334207214339</v>
      </c>
    </row>
    <row r="681" spans="1:18">
      <c r="A681" s="310" t="s">
        <v>151</v>
      </c>
      <c r="B681" s="311" t="s">
        <v>963</v>
      </c>
      <c r="C681" s="307"/>
      <c r="D681" s="273"/>
      <c r="E681" s="308"/>
      <c r="F681" s="223"/>
      <c r="G681" s="223"/>
      <c r="H681" s="223"/>
      <c r="J681" s="588">
        <f>SUM(J679:M679)</f>
        <v>0.297381259205173</v>
      </c>
      <c r="K681" s="588"/>
      <c r="L681" s="588"/>
      <c r="M681" s="588"/>
      <c r="N681" s="588">
        <f>SUM(N679:O679)</f>
        <v>0.49266449687614261</v>
      </c>
      <c r="O681" s="588"/>
      <c r="P681" s="341">
        <f>+P679</f>
        <v>0.20995424391868439</v>
      </c>
      <c r="R681" s="326">
        <f>SUM(J681:P681)</f>
        <v>1</v>
      </c>
    </row>
    <row r="682" spans="1:18">
      <c r="A682" s="310" t="s">
        <v>18</v>
      </c>
      <c r="B682" s="313" t="s">
        <v>679</v>
      </c>
      <c r="D682" s="211"/>
      <c r="E682" s="211"/>
      <c r="F682" s="168"/>
      <c r="G682" s="168"/>
      <c r="H682" s="168"/>
      <c r="I682" s="354"/>
    </row>
    <row r="683" spans="1:18">
      <c r="A683" s="310" t="s">
        <v>1437</v>
      </c>
      <c r="B683" s="313" t="s">
        <v>261</v>
      </c>
      <c r="C683" s="286"/>
      <c r="N683" s="325">
        <f>+J681</f>
        <v>0.297381259205173</v>
      </c>
      <c r="O683" s="325">
        <f>+N681</f>
        <v>0.49266449687614261</v>
      </c>
      <c r="P683" s="325">
        <f>+P681</f>
        <v>0.20995424391868439</v>
      </c>
    </row>
    <row r="684" spans="1:18">
      <c r="A684" s="310" t="s">
        <v>1365</v>
      </c>
      <c r="B684" s="313" t="s">
        <v>262</v>
      </c>
      <c r="C684" s="311"/>
      <c r="D684" s="312"/>
    </row>
    <row r="685" spans="1:18">
      <c r="A685" s="310" t="s">
        <v>701</v>
      </c>
      <c r="B685" s="313" t="s">
        <v>702</v>
      </c>
      <c r="C685" s="311"/>
      <c r="D685" s="312"/>
      <c r="E685" s="260"/>
      <c r="F685" s="261"/>
      <c r="G685" s="253"/>
      <c r="H685" s="253"/>
      <c r="I685" s="320"/>
    </row>
    <row r="686" spans="1:18">
      <c r="A686" s="310" t="s">
        <v>618</v>
      </c>
      <c r="B686" s="313" t="s">
        <v>620</v>
      </c>
      <c r="C686" s="311"/>
      <c r="D686" s="312"/>
      <c r="E686" s="260"/>
      <c r="F686" s="261"/>
      <c r="G686" s="253"/>
      <c r="H686" s="253"/>
      <c r="I686" s="320"/>
    </row>
    <row r="687" spans="1:18">
      <c r="A687" s="310" t="s">
        <v>515</v>
      </c>
      <c r="B687" s="313" t="s">
        <v>516</v>
      </c>
      <c r="C687" s="311"/>
      <c r="D687" s="312"/>
      <c r="E687" s="260"/>
      <c r="F687" s="261"/>
      <c r="G687" s="253"/>
      <c r="H687" s="253"/>
      <c r="I687" s="320"/>
    </row>
    <row r="688" spans="1:18">
      <c r="E688" s="260"/>
      <c r="F688" s="261"/>
      <c r="G688" s="253"/>
      <c r="H688" s="253"/>
      <c r="I688" s="320"/>
    </row>
    <row r="689" spans="1:9">
      <c r="E689" s="260"/>
      <c r="F689" s="261"/>
      <c r="G689" s="253"/>
      <c r="H689" s="253"/>
      <c r="I689" s="320"/>
    </row>
    <row r="694" spans="1:9">
      <c r="A694" s="258"/>
      <c r="B694" s="258"/>
      <c r="C694" s="258"/>
    </row>
    <row r="695" spans="1:9">
      <c r="A695" s="258"/>
      <c r="B695" s="258"/>
      <c r="C695" s="258"/>
    </row>
    <row r="699" spans="1:9">
      <c r="A699" s="258"/>
      <c r="B699" s="258"/>
      <c r="C699" s="258"/>
    </row>
  </sheetData>
  <autoFilter ref="A1:H677"/>
  <mergeCells count="8">
    <mergeCell ref="B1:B2"/>
    <mergeCell ref="C1:C2"/>
    <mergeCell ref="N681:O681"/>
    <mergeCell ref="J681:M681"/>
    <mergeCell ref="I1:I2"/>
    <mergeCell ref="C669:C671"/>
    <mergeCell ref="J680:M680"/>
    <mergeCell ref="N680:O680"/>
  </mergeCells>
  <phoneticPr fontId="0" type="noConversion"/>
  <printOptions horizontalCentered="1"/>
  <pageMargins left="0.6692913385826772" right="0.43307086614173229" top="1.1200000000000001" bottom="0.7" header="0.43307086614173229" footer="0"/>
  <pageSetup scale="74" fitToHeight="16" orientation="portrait" horizontalDpi="180" verticalDpi="180" r:id="rId1"/>
  <headerFooter alignWithMargins="0">
    <oddHeader>&amp;C&amp;"Arial,Negrita"&amp;12ADMINISTRADORA BOLIVIANA DE CARRETERAS
GERENCIA DE PLANIFICACIÓN Y DESARROLLO TECNOLÓGICO
RED FUNDAMENTAL 2008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9</vt:i4>
      </vt:variant>
    </vt:vector>
  </HeadingPairs>
  <TitlesOfParts>
    <vt:vector size="16" baseType="lpstr">
      <vt:lpstr>Tapa</vt:lpstr>
      <vt:lpstr>Resumen1</vt:lpstr>
      <vt:lpstr>Resumen2</vt:lpstr>
      <vt:lpstr>1-45</vt:lpstr>
      <vt:lpstr>Por Deptos. (2)</vt:lpstr>
      <vt:lpstr>Res.deptos</vt:lpstr>
      <vt:lpstr>..</vt:lpstr>
      <vt:lpstr>'..'!Área_de_impresión</vt:lpstr>
      <vt:lpstr>'1-45'!Área_de_impresión</vt:lpstr>
      <vt:lpstr>'Por Deptos. (2)'!Área_de_impresión</vt:lpstr>
      <vt:lpstr>Res.deptos!Área_de_impresión</vt:lpstr>
      <vt:lpstr>Resumen1!Área_de_impresión</vt:lpstr>
      <vt:lpstr>Resumen2!Área_de_impresión</vt:lpstr>
      <vt:lpstr>'..'!Títulos_a_imprimir</vt:lpstr>
      <vt:lpstr>'1-45'!Títulos_a_imprimir</vt:lpstr>
      <vt:lpstr>'Por Deptos. (2)'!Títulos_a_imprimir</vt:lpstr>
    </vt:vector>
  </TitlesOfParts>
  <Company>SERVICIO NACIONAL DE CAMINOS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Hector Vásquez G.</dc:creator>
  <cp:lastModifiedBy>Hugo Oviedo Bellot</cp:lastModifiedBy>
  <cp:lastPrinted>2009-08-05T23:02:21Z</cp:lastPrinted>
  <dcterms:created xsi:type="dcterms:W3CDTF">2002-05-23T16:01:11Z</dcterms:created>
  <dcterms:modified xsi:type="dcterms:W3CDTF">2015-09-29T14:30:49Z</dcterms:modified>
</cp:coreProperties>
</file>