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116" i="1"/>
  <c r="L115"/>
  <c r="L112"/>
  <c r="I109"/>
  <c r="O107"/>
  <c r="M93"/>
  <c r="I92"/>
  <c r="I89"/>
  <c r="N88"/>
  <c r="Q8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62"/>
  <c r="I82"/>
  <c r="H82"/>
  <c r="J82" s="1"/>
  <c r="K82" s="1"/>
  <c r="I81"/>
  <c r="H81"/>
  <c r="J81" s="1"/>
  <c r="K81" s="1"/>
  <c r="I80"/>
  <c r="H80"/>
  <c r="J80" s="1"/>
  <c r="K80" s="1"/>
  <c r="I79"/>
  <c r="H79"/>
  <c r="J79" s="1"/>
  <c r="K79" s="1"/>
  <c r="I78"/>
  <c r="H78"/>
  <c r="J78" s="1"/>
  <c r="K78" s="1"/>
  <c r="I77"/>
  <c r="H77"/>
  <c r="J77" s="1"/>
  <c r="K77" s="1"/>
  <c r="I76"/>
  <c r="H76"/>
  <c r="J76" s="1"/>
  <c r="K76" s="1"/>
  <c r="I75"/>
  <c r="H75"/>
  <c r="J75" s="1"/>
  <c r="K75" s="1"/>
  <c r="I74"/>
  <c r="H74"/>
  <c r="J74" s="1"/>
  <c r="K74" s="1"/>
  <c r="I73"/>
  <c r="H73"/>
  <c r="J73" s="1"/>
  <c r="K73" s="1"/>
  <c r="I72"/>
  <c r="H72"/>
  <c r="J72" s="1"/>
  <c r="K72" s="1"/>
  <c r="I71"/>
  <c r="H71"/>
  <c r="J71" s="1"/>
  <c r="K71" s="1"/>
  <c r="I70"/>
  <c r="H70"/>
  <c r="J70" s="1"/>
  <c r="K70" s="1"/>
  <c r="I69"/>
  <c r="H69"/>
  <c r="J69" s="1"/>
  <c r="K69" s="1"/>
  <c r="I68"/>
  <c r="H68"/>
  <c r="J68" s="1"/>
  <c r="K68" s="1"/>
  <c r="I67"/>
  <c r="H67"/>
  <c r="J67" s="1"/>
  <c r="K67" s="1"/>
  <c r="I66"/>
  <c r="H66"/>
  <c r="J66" s="1"/>
  <c r="K66" s="1"/>
  <c r="I65"/>
  <c r="H65"/>
  <c r="J65" s="1"/>
  <c r="K65" s="1"/>
  <c r="J64"/>
  <c r="K64" s="1"/>
  <c r="I64"/>
  <c r="H64"/>
  <c r="J63"/>
  <c r="K63" s="1"/>
  <c r="I63"/>
  <c r="H63"/>
  <c r="I62"/>
  <c r="H62"/>
  <c r="H83" l="1"/>
  <c r="I83"/>
  <c r="J62"/>
  <c r="J83" s="1"/>
  <c r="K62" l="1"/>
  <c r="K83" s="1"/>
  <c r="D51"/>
  <c r="D48"/>
  <c r="D47"/>
  <c r="C28"/>
  <c r="C27"/>
  <c r="C26"/>
  <c r="J40"/>
  <c r="J39"/>
  <c r="J38"/>
  <c r="J37"/>
  <c r="J36"/>
  <c r="J35"/>
  <c r="J34"/>
  <c r="J33"/>
  <c r="J32"/>
  <c r="J31"/>
  <c r="J30"/>
  <c r="J29"/>
  <c r="J28"/>
  <c r="J27"/>
  <c r="J26"/>
  <c r="D26" l="1"/>
  <c r="B27"/>
  <c r="B28" l="1"/>
  <c r="D28" s="1"/>
  <c r="D27"/>
  <c r="B29" l="1"/>
  <c r="D29" l="1"/>
  <c r="C29"/>
  <c r="B30" s="1"/>
  <c r="D30" l="1"/>
  <c r="C30"/>
  <c r="B31" s="1"/>
  <c r="D31" l="1"/>
  <c r="C31"/>
  <c r="B32" s="1"/>
  <c r="D32" l="1"/>
  <c r="C32"/>
  <c r="B33" s="1"/>
  <c r="C33" s="1"/>
  <c r="D33" l="1"/>
  <c r="B34"/>
  <c r="C34" s="1"/>
  <c r="B35" s="1"/>
  <c r="C35" s="1"/>
  <c r="D34"/>
  <c r="B36" l="1"/>
  <c r="C36" s="1"/>
  <c r="D35"/>
  <c r="B37" l="1"/>
  <c r="C37" s="1"/>
  <c r="D37" s="1"/>
  <c r="D36"/>
  <c r="B38" l="1"/>
  <c r="C38" s="1"/>
  <c r="D38" l="1"/>
  <c r="B39"/>
  <c r="D39" l="1"/>
  <c r="C39"/>
  <c r="B40" s="1"/>
  <c r="D40" l="1"/>
  <c r="D41" s="1"/>
  <c r="F34" s="1"/>
  <c r="G34" s="1"/>
  <c r="C40"/>
  <c r="F35" l="1"/>
  <c r="G35" s="1"/>
  <c r="F40"/>
  <c r="G40" s="1"/>
  <c r="D49"/>
  <c r="F29"/>
  <c r="G29" s="1"/>
  <c r="F39"/>
  <c r="G39" s="1"/>
  <c r="D45"/>
  <c r="F28"/>
  <c r="G28" s="1"/>
  <c r="F33"/>
  <c r="G33" s="1"/>
  <c r="F30"/>
  <c r="G30" s="1"/>
  <c r="F31"/>
  <c r="G31" s="1"/>
  <c r="F36"/>
  <c r="G36" s="1"/>
  <c r="F26"/>
  <c r="F41" s="1"/>
  <c r="F38"/>
  <c r="G38" s="1"/>
  <c r="F27"/>
  <c r="G27" s="1"/>
  <c r="F32"/>
  <c r="G32" s="1"/>
  <c r="F37"/>
  <c r="G37" s="1"/>
  <c r="G26"/>
  <c r="G41" s="1"/>
  <c r="D46" l="1"/>
  <c r="D52"/>
</calcChain>
</file>

<file path=xl/sharedStrings.xml><?xml version="1.0" encoding="utf-8"?>
<sst xmlns="http://schemas.openxmlformats.org/spreadsheetml/2006/main" count="120" uniqueCount="103">
  <si>
    <t xml:space="preserve">Una empresa de fabricación de PARQUET DE MADERA  acuerda un contrato de exportación a los mercados de EEUU para toda la gestión 2016. Debe abastecer 50.000 m2 con producto de buena calidad. Las especificaciones de calidad del cliente son: </t>
  </si>
  <si>
    <t xml:space="preserve"> - Madera cedro con    = 0,98 gr/cm3</t>
  </si>
  <si>
    <t xml:space="preserve"> - Dimesiones: Largo = 150 + - 0,3 ; Ancho = 75 + - 0,3; Espesor = 10 +0,2 -0,1 mm</t>
  </si>
  <si>
    <t xml:space="preserve"> - Deben ser embarcados en pallets de 45 x 30 x 60 cm.</t>
  </si>
  <si>
    <t>Los procesos identificados para la fabricación del parquet son:</t>
  </si>
  <si>
    <t>nro.</t>
  </si>
  <si>
    <t>proceso</t>
  </si>
  <si>
    <t>caract. De calidad</t>
  </si>
  <si>
    <t>especificaciones</t>
  </si>
  <si>
    <t>criticidad</t>
  </si>
  <si>
    <t>observaciones</t>
  </si>
  <si>
    <t>secado de la madera</t>
  </si>
  <si>
    <t>% de humedad</t>
  </si>
  <si>
    <t>máx. 1%</t>
  </si>
  <si>
    <t>B</t>
  </si>
  <si>
    <t>puede tolerar cierta humedad ya que va secando también en el proceso</t>
  </si>
  <si>
    <t>preparación para corte</t>
  </si>
  <si>
    <t>madera sin defectos</t>
  </si>
  <si>
    <t>sin grietas</t>
  </si>
  <si>
    <t>corte de las tablillas</t>
  </si>
  <si>
    <t>Espesor sg. especificaciones</t>
  </si>
  <si>
    <t>A</t>
  </si>
  <si>
    <t>Sg. condiciones del cliente el espesor es la medida más importante.</t>
  </si>
  <si>
    <t>lijado</t>
  </si>
  <si>
    <t>superficie lisa</t>
  </si>
  <si>
    <t>con lija 000</t>
  </si>
  <si>
    <t>barnizado</t>
  </si>
  <si>
    <t>protección contra termitas</t>
  </si>
  <si>
    <t>bañado en barniz esp.</t>
  </si>
  <si>
    <t>C</t>
  </si>
  <si>
    <t>Entonces trabajaremos en el proceso crítico Nro. 3 que es controlable.</t>
  </si>
  <si>
    <t>HOJA DE RECOGIDA DE DATOS</t>
  </si>
  <si>
    <t>Al ser un pedido que involucra altos costos y posicionamiento en el mercado exterior; la empresa DECIDE FABRICAR UNA CANTIDAD</t>
  </si>
  <si>
    <t>DE MUESTRA DE 2000 UNIDADES; CON LOS PROCESOS NORMALES QUE ACTUALMENTE TIENEN.</t>
  </si>
  <si>
    <t>clase</t>
  </si>
  <si>
    <t>intervalo de clase</t>
  </si>
  <si>
    <t>Xi</t>
  </si>
  <si>
    <t>S^2</t>
  </si>
  <si>
    <t>S</t>
  </si>
  <si>
    <t>EL LIMITE DE TOLERANCIA T = es la característica de calidad del cliente es:</t>
  </si>
  <si>
    <t xml:space="preserve">EL LIMITE DE CONTROL Que se ha obtenido del proceso normal es: </t>
  </si>
  <si>
    <t>10 +0,6 -0,5 mm</t>
  </si>
  <si>
    <t>Frec.*</t>
  </si>
  <si>
    <t>CAPACIDAD DEL PROCESO</t>
  </si>
  <si>
    <t>Xi media de medias de los puntos =</t>
  </si>
  <si>
    <t xml:space="preserve">S desviación estándar = </t>
  </si>
  <si>
    <t>T = LTS - LTI =</t>
  </si>
  <si>
    <t>M = (LCS+LCI)/2</t>
  </si>
  <si>
    <t>K= I M - Xi I/(T/2)</t>
  </si>
  <si>
    <t>INDICES DE CAPACIDAD</t>
  </si>
  <si>
    <t>Potencial</t>
  </si>
  <si>
    <t>Real</t>
  </si>
  <si>
    <t>Cp = (LTS-LTI)/6S</t>
  </si>
  <si>
    <t>Cpk = (1-K)Cp</t>
  </si>
  <si>
    <t>T= 10 +1 - 0,9 mm</t>
  </si>
  <si>
    <t>LC = 10 + 1,5 - 1 mm</t>
  </si>
  <si>
    <t xml:space="preserve">LTS = </t>
  </si>
  <si>
    <t>LTI =</t>
  </si>
  <si>
    <t>LCS =</t>
  </si>
  <si>
    <t>LCI =</t>
  </si>
  <si>
    <t>RESPUESTA: Nivel 3: Cp &lt; 1 = PROCESO ROJO</t>
  </si>
  <si>
    <t>La capacidad del proceso no es adecuada para estas exigencias del cliente</t>
  </si>
  <si>
    <t>Se recomienda revisar los procesos del proceso crítico.</t>
  </si>
  <si>
    <t>UNA VEZ QUE SE AJUSTAN LAS MÁQUINAS DE CORTE DE LAS QUE SE OBTIENE EL RPOCESO CRÍTICO SE OBTIENEN</t>
  </si>
  <si>
    <t>TURNOS</t>
  </si>
  <si>
    <t>MUESTRA</t>
  </si>
  <si>
    <t>MEDIA</t>
  </si>
  <si>
    <t>RANGO</t>
  </si>
  <si>
    <t>VARIANZA</t>
  </si>
  <si>
    <t>DESV. ESTANDAR</t>
  </si>
  <si>
    <t xml:space="preserve">PRIMERO 7 A 15    A. CASTRO </t>
  </si>
  <si>
    <t xml:space="preserve">SEGUNDO 16 - 22     J. CHOQUE   </t>
  </si>
  <si>
    <t>TERCERO 23 - 6    P. QUISPE</t>
  </si>
  <si>
    <t>PROMEDIOS</t>
  </si>
  <si>
    <t>LA SIGUIENTE HOJA DE RECOGIDA DE DATOS DE LA PRODUCCIÓN</t>
  </si>
  <si>
    <t>MEDIDA EN MM DEL ESPESOR DE LA TABLILLA DE PARQUET</t>
  </si>
  <si>
    <t>LSC=</t>
  </si>
  <si>
    <t>X+A3*S</t>
  </si>
  <si>
    <t>A3=</t>
  </si>
  <si>
    <t>LC =</t>
  </si>
  <si>
    <t>LIC=</t>
  </si>
  <si>
    <t>X-A3*S</t>
  </si>
  <si>
    <t>MEDIA X</t>
  </si>
  <si>
    <t>B4*S</t>
  </si>
  <si>
    <t>B4=</t>
  </si>
  <si>
    <t xml:space="preserve">   De tablas  c4 =</t>
  </si>
  <si>
    <t>LC=</t>
  </si>
  <si>
    <t>B3*S</t>
  </si>
  <si>
    <t>la fórmula es = 1+3((1-c4)^1/2)/c4    =&gt;</t>
  </si>
  <si>
    <t>la fórmula es = 1-3((1-c4)^1/2)/c4    =&gt;</t>
  </si>
  <si>
    <t>B3=</t>
  </si>
  <si>
    <t>GRAFICO DE MEDIAS Y DESVIACION ESTANDAR</t>
  </si>
  <si>
    <t>LA MUESTRA 5 ESTA FUERA DE RANGO INFERIOR DE MEDIAS.</t>
  </si>
  <si>
    <t>LA MUESTRA 10; 18 Y 20 ESTAN FUERA DE CONTROL DE LAS DESVIACIONES ESTÁNDAR.</t>
  </si>
  <si>
    <t>SOLUCIONES???</t>
  </si>
  <si>
    <t>ES MAS PROBABLE QUE HAYA UN PROBLEMA DE CAPACITACIÓN YA QUE LAS DESVIACIONES SE DAN EN LOS TRES TURNOS.</t>
  </si>
  <si>
    <t xml:space="preserve"> - HAGA EL ANÁLISIS DE LAS 5 Ms. SG. LA ESPINA DE PEZ DE ISHIKAWA</t>
  </si>
  <si>
    <t>PREGUNTA:</t>
  </si>
  <si>
    <t>En esta hoja se recopila la información del espesor de cada tablilla de parquet, siendo que esta es la medida más crítica. (Se explicó en curso la razón)</t>
  </si>
  <si>
    <t>CUANTOS Y QUE TIPO DE CONTENEDORES SE NECESITARÁ PARA ESTA EXPORTACIÓN?.</t>
  </si>
  <si>
    <t>Ha sido resuelto en curso.</t>
  </si>
  <si>
    <t>Para que el examen sea completo se adicionará una pregunta de prueba por muestreo.</t>
  </si>
  <si>
    <t>3/(c4*n^(1/2))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</si>
</sst>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1" fillId="0" borderId="0" xfId="0" applyNumberFormat="1" applyFont="1"/>
    <xf numFmtId="2" fontId="1" fillId="0" borderId="0" xfId="0" applyNumberFormat="1" applyFont="1"/>
    <xf numFmtId="2" fontId="1" fillId="0" borderId="3" xfId="0" applyNumberFormat="1" applyFont="1" applyBorder="1"/>
    <xf numFmtId="0" fontId="2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/>
    <xf numFmtId="0" fontId="2" fillId="0" borderId="5" xfId="0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64" fontId="2" fillId="0" borderId="5" xfId="0" applyNumberFormat="1" applyFont="1" applyBorder="1"/>
    <xf numFmtId="164" fontId="2" fillId="0" borderId="6" xfId="0" applyNumberFormat="1" applyFont="1" applyBorder="1"/>
    <xf numFmtId="0" fontId="3" fillId="0" borderId="1" xfId="0" applyFont="1" applyBorder="1"/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0" xfId="0" applyFont="1"/>
    <xf numFmtId="2" fontId="4" fillId="0" borderId="1" xfId="0" applyNumberFormat="1" applyFont="1" applyBorder="1"/>
    <xf numFmtId="0" fontId="4" fillId="0" borderId="1" xfId="0" applyFont="1" applyBorder="1"/>
    <xf numFmtId="4" fontId="4" fillId="0" borderId="1" xfId="0" applyNumberFormat="1" applyFont="1" applyBorder="1"/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" fontId="4" fillId="0" borderId="7" xfId="0" applyNumberFormat="1" applyFont="1" applyBorder="1"/>
    <xf numFmtId="0" fontId="4" fillId="0" borderId="7" xfId="0" applyFont="1" applyBorder="1"/>
    <xf numFmtId="0" fontId="3" fillId="0" borderId="0" xfId="0" applyFont="1" applyAlignment="1">
      <alignment horizontal="left"/>
    </xf>
    <xf numFmtId="2" fontId="3" fillId="0" borderId="2" xfId="0" applyNumberFormat="1" applyFont="1" applyBorder="1"/>
    <xf numFmtId="2" fontId="3" fillId="0" borderId="4" xfId="0" applyNumberFormat="1" applyFont="1" applyBorder="1"/>
    <xf numFmtId="164" fontId="3" fillId="0" borderId="4" xfId="0" applyNumberFormat="1" applyFont="1" applyBorder="1"/>
    <xf numFmtId="0" fontId="3" fillId="2" borderId="1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3" fillId="3" borderId="0" xfId="0" applyFont="1" applyFill="1" applyAlignment="1">
      <alignment horizontal="right"/>
    </xf>
    <xf numFmtId="2" fontId="3" fillId="3" borderId="0" xfId="0" applyNumberFormat="1" applyFont="1" applyFill="1"/>
    <xf numFmtId="0" fontId="4" fillId="4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2" fontId="3" fillId="0" borderId="0" xfId="0" applyNumberFormat="1" applyFont="1" applyFill="1"/>
    <xf numFmtId="164" fontId="4" fillId="0" borderId="0" xfId="0" applyNumberFormat="1" applyFont="1"/>
    <xf numFmtId="2" fontId="3" fillId="3" borderId="0" xfId="0" applyNumberFormat="1" applyFont="1" applyFill="1" applyAlignment="1">
      <alignment horizontal="left"/>
    </xf>
    <xf numFmtId="0" fontId="4" fillId="0" borderId="0" xfId="0" applyFont="1" applyAlignment="1">
      <alignment horizontal="left"/>
    </xf>
    <xf numFmtId="2" fontId="3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right"/>
    </xf>
    <xf numFmtId="0" fontId="4" fillId="0" borderId="0" xfId="0" applyFont="1" applyFill="1"/>
    <xf numFmtId="164" fontId="4" fillId="4" borderId="0" xfId="0" applyNumberFormat="1" applyFont="1" applyFill="1"/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BO"/>
  <c:chart>
    <c:plotArea>
      <c:layout/>
      <c:lineChart>
        <c:grouping val="standard"/>
        <c:ser>
          <c:idx val="0"/>
          <c:order val="0"/>
          <c:tx>
            <c:strRef>
              <c:f>Hoja1!$I$25</c:f>
              <c:strCache>
                <c:ptCount val="1"/>
                <c:pt idx="0">
                  <c:v>Frec.*</c:v>
                </c:pt>
              </c:strCache>
            </c:strRef>
          </c:tx>
          <c:val>
            <c:numRef>
              <c:f>Hoja1!$I$26:$I$40</c:f>
              <c:numCache>
                <c:formatCode>General</c:formatCode>
                <c:ptCount val="15"/>
                <c:pt idx="0">
                  <c:v>85</c:v>
                </c:pt>
                <c:pt idx="1">
                  <c:v>96</c:v>
                </c:pt>
                <c:pt idx="2">
                  <c:v>135</c:v>
                </c:pt>
                <c:pt idx="3">
                  <c:v>140</c:v>
                </c:pt>
                <c:pt idx="4">
                  <c:v>148</c:v>
                </c:pt>
                <c:pt idx="5">
                  <c:v>159</c:v>
                </c:pt>
                <c:pt idx="6">
                  <c:v>179</c:v>
                </c:pt>
                <c:pt idx="7">
                  <c:v>185</c:v>
                </c:pt>
                <c:pt idx="8">
                  <c:v>177</c:v>
                </c:pt>
                <c:pt idx="9">
                  <c:v>163</c:v>
                </c:pt>
                <c:pt idx="10">
                  <c:v>141</c:v>
                </c:pt>
                <c:pt idx="11">
                  <c:v>115</c:v>
                </c:pt>
                <c:pt idx="12">
                  <c:v>99</c:v>
                </c:pt>
                <c:pt idx="13">
                  <c:v>93</c:v>
                </c:pt>
                <c:pt idx="14">
                  <c:v>85</c:v>
                </c:pt>
              </c:numCache>
            </c:numRef>
          </c:val>
        </c:ser>
        <c:ser>
          <c:idx val="1"/>
          <c:order val="1"/>
          <c:tx>
            <c:strRef>
              <c:f>Hoja1!$J$25</c:f>
              <c:strCache>
                <c:ptCount val="1"/>
                <c:pt idx="0">
                  <c:v>Xi</c:v>
                </c:pt>
              </c:strCache>
            </c:strRef>
          </c:tx>
          <c:val>
            <c:numRef>
              <c:f>Hoja1!$J$26:$J$40</c:f>
              <c:numCache>
                <c:formatCode>General</c:formatCode>
                <c:ptCount val="15"/>
                <c:pt idx="0">
                  <c:v>42.5</c:v>
                </c:pt>
                <c:pt idx="1">
                  <c:v>48</c:v>
                </c:pt>
                <c:pt idx="2">
                  <c:v>67.5</c:v>
                </c:pt>
                <c:pt idx="3">
                  <c:v>70</c:v>
                </c:pt>
                <c:pt idx="4">
                  <c:v>74</c:v>
                </c:pt>
                <c:pt idx="5">
                  <c:v>79.5</c:v>
                </c:pt>
                <c:pt idx="6">
                  <c:v>89.5</c:v>
                </c:pt>
                <c:pt idx="7">
                  <c:v>92.5</c:v>
                </c:pt>
                <c:pt idx="8">
                  <c:v>88.5</c:v>
                </c:pt>
                <c:pt idx="9">
                  <c:v>81.5</c:v>
                </c:pt>
                <c:pt idx="10">
                  <c:v>70.5</c:v>
                </c:pt>
                <c:pt idx="11">
                  <c:v>57.5</c:v>
                </c:pt>
                <c:pt idx="12">
                  <c:v>49.5</c:v>
                </c:pt>
                <c:pt idx="13">
                  <c:v>46.5</c:v>
                </c:pt>
                <c:pt idx="14">
                  <c:v>42.5</c:v>
                </c:pt>
              </c:numCache>
            </c:numRef>
          </c:val>
        </c:ser>
        <c:marker val="1"/>
        <c:axId val="55483776"/>
        <c:axId val="102716544"/>
      </c:lineChart>
      <c:catAx>
        <c:axId val="55483776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/>
            </a:pPr>
            <a:endParaRPr lang="es-BO"/>
          </a:p>
        </c:txPr>
        <c:crossAx val="102716544"/>
        <c:crosses val="autoZero"/>
        <c:auto val="1"/>
        <c:lblAlgn val="ctr"/>
        <c:lblOffset val="100"/>
      </c:catAx>
      <c:valAx>
        <c:axId val="10271654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s-ES"/>
            </a:pPr>
            <a:endParaRPr lang="es-BO"/>
          </a:p>
        </c:txPr>
        <c:crossAx val="55483776"/>
        <c:crosses val="autoZero"/>
        <c:crossBetween val="between"/>
      </c:valAx>
    </c:plotArea>
    <c:legend>
      <c:legendPos val="r"/>
      <c:txPr>
        <a:bodyPr/>
        <a:lstStyle/>
        <a:p>
          <a:pPr>
            <a:defRPr lang="es-ES"/>
          </a:pPr>
          <a:endParaRPr lang="es-BO"/>
        </a:p>
      </c:tx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BO"/>
  <c:chart>
    <c:plotArea>
      <c:layout/>
      <c:scatterChart>
        <c:scatterStyle val="lineMarker"/>
        <c:ser>
          <c:idx val="0"/>
          <c:order val="0"/>
          <c:marker>
            <c:symbol val="none"/>
          </c:marker>
          <c:xVal>
            <c:numRef>
              <c:f>Hoja1!$M$62:$M$82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xVal>
          <c:yVal>
            <c:numRef>
              <c:f>Hoja1!$N$62:$N$82</c:f>
              <c:numCache>
                <c:formatCode>0.00</c:formatCode>
                <c:ptCount val="21"/>
                <c:pt idx="0">
                  <c:v>10.01</c:v>
                </c:pt>
                <c:pt idx="1">
                  <c:v>9.9</c:v>
                </c:pt>
                <c:pt idx="2">
                  <c:v>10.02</c:v>
                </c:pt>
                <c:pt idx="3">
                  <c:v>9.4</c:v>
                </c:pt>
                <c:pt idx="4">
                  <c:v>8.2099999999999991</c:v>
                </c:pt>
                <c:pt idx="5">
                  <c:v>9.9460000000000015</c:v>
                </c:pt>
                <c:pt idx="6">
                  <c:v>9.8320000000000007</c:v>
                </c:pt>
                <c:pt idx="7">
                  <c:v>9.1660000000000004</c:v>
                </c:pt>
                <c:pt idx="8">
                  <c:v>8.6900000000000013</c:v>
                </c:pt>
                <c:pt idx="9">
                  <c:v>10.48</c:v>
                </c:pt>
                <c:pt idx="10">
                  <c:v>10.34</c:v>
                </c:pt>
                <c:pt idx="11">
                  <c:v>9</c:v>
                </c:pt>
                <c:pt idx="12">
                  <c:v>9.86</c:v>
                </c:pt>
                <c:pt idx="13">
                  <c:v>9.9400000000000013</c:v>
                </c:pt>
                <c:pt idx="14">
                  <c:v>9.120000000000001</c:v>
                </c:pt>
                <c:pt idx="15">
                  <c:v>9.4700000000000006</c:v>
                </c:pt>
                <c:pt idx="16">
                  <c:v>9.8360000000000003</c:v>
                </c:pt>
                <c:pt idx="17">
                  <c:v>10.016</c:v>
                </c:pt>
                <c:pt idx="18">
                  <c:v>9.31</c:v>
                </c:pt>
                <c:pt idx="19">
                  <c:v>9.620000000000001</c:v>
                </c:pt>
                <c:pt idx="20">
                  <c:v>9.34</c:v>
                </c:pt>
              </c:numCache>
            </c:numRef>
          </c:yVal>
        </c:ser>
        <c:axId val="102745216"/>
        <c:axId val="102746752"/>
      </c:scatterChart>
      <c:valAx>
        <c:axId val="102745216"/>
        <c:scaling>
          <c:orientation val="minMax"/>
          <c:max val="21"/>
        </c:scaling>
        <c:axPos val="b"/>
        <c:numFmt formatCode="General" sourceLinked="1"/>
        <c:tickLblPos val="nextTo"/>
        <c:txPr>
          <a:bodyPr/>
          <a:lstStyle/>
          <a:p>
            <a:pPr>
              <a:defRPr lang="es-ES"/>
            </a:pPr>
            <a:endParaRPr lang="es-BO"/>
          </a:p>
        </c:txPr>
        <c:crossAx val="102746752"/>
        <c:crosses val="autoZero"/>
        <c:crossBetween val="midCat"/>
        <c:majorUnit val="1"/>
      </c:valAx>
      <c:valAx>
        <c:axId val="102746752"/>
        <c:scaling>
          <c:orientation val="minMax"/>
          <c:min val="7.5"/>
        </c:scaling>
        <c:axPos val="l"/>
        <c:majorGridlines/>
        <c:numFmt formatCode="0.00" sourceLinked="1"/>
        <c:tickLblPos val="nextTo"/>
        <c:txPr>
          <a:bodyPr/>
          <a:lstStyle/>
          <a:p>
            <a:pPr>
              <a:defRPr lang="es-ES"/>
            </a:pPr>
            <a:endParaRPr lang="es-BO"/>
          </a:p>
        </c:txPr>
        <c:crossAx val="102745216"/>
        <c:crosses val="autoZero"/>
        <c:crossBetween val="midCat"/>
        <c:majorUnit val="1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BO"/>
  <c:chart>
    <c:plotArea>
      <c:layout/>
      <c:scatterChart>
        <c:scatterStyle val="lineMarker"/>
        <c:ser>
          <c:idx val="0"/>
          <c:order val="0"/>
          <c:marker>
            <c:symbol val="none"/>
          </c:marker>
          <c:xVal>
            <c:numRef>
              <c:f>Hoja1!$P$62:$P$82</c:f>
              <c:numCache>
                <c:formatCode>General</c:formatCode>
                <c:ptCount val="2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</c:numCache>
            </c:numRef>
          </c:xVal>
          <c:yVal>
            <c:numRef>
              <c:f>Hoja1!$Q$62:$Q$82</c:f>
              <c:numCache>
                <c:formatCode>0.00</c:formatCode>
                <c:ptCount val="21"/>
                <c:pt idx="0">
                  <c:v>0.49839743177508461</c:v>
                </c:pt>
                <c:pt idx="1">
                  <c:v>0.87863530545955193</c:v>
                </c:pt>
                <c:pt idx="2">
                  <c:v>0.64930732322991713</c:v>
                </c:pt>
                <c:pt idx="3">
                  <c:v>0.96953597148326576</c:v>
                </c:pt>
                <c:pt idx="4">
                  <c:v>0.2576819745345027</c:v>
                </c:pt>
                <c:pt idx="5">
                  <c:v>0.76685331061422668</c:v>
                </c:pt>
                <c:pt idx="6">
                  <c:v>0.4251305681787656</c:v>
                </c:pt>
                <c:pt idx="7">
                  <c:v>0.77680370750917493</c:v>
                </c:pt>
                <c:pt idx="8">
                  <c:v>0.40546269865426593</c:v>
                </c:pt>
                <c:pt idx="9">
                  <c:v>1.3862178760930766</c:v>
                </c:pt>
                <c:pt idx="10">
                  <c:v>0.31999999999999973</c:v>
                </c:pt>
                <c:pt idx="11">
                  <c:v>0.63245553203367588</c:v>
                </c:pt>
                <c:pt idx="12">
                  <c:v>0.18547236990991411</c:v>
                </c:pt>
                <c:pt idx="13">
                  <c:v>0.75524830353996841</c:v>
                </c:pt>
                <c:pt idx="14">
                  <c:v>0.74672618810377867</c:v>
                </c:pt>
                <c:pt idx="15">
                  <c:v>0.69541354602854821</c:v>
                </c:pt>
                <c:pt idx="16">
                  <c:v>0.65389907478142228</c:v>
                </c:pt>
                <c:pt idx="17">
                  <c:v>1.3357484793178691</c:v>
                </c:pt>
                <c:pt idx="18">
                  <c:v>1.0613199329137279</c:v>
                </c:pt>
                <c:pt idx="19">
                  <c:v>1.2796874618437111</c:v>
                </c:pt>
                <c:pt idx="20">
                  <c:v>0.54626001134990665</c:v>
                </c:pt>
              </c:numCache>
            </c:numRef>
          </c:yVal>
        </c:ser>
        <c:axId val="102606336"/>
        <c:axId val="102607872"/>
      </c:scatterChart>
      <c:valAx>
        <c:axId val="102606336"/>
        <c:scaling>
          <c:orientation val="minMax"/>
          <c:max val="21"/>
        </c:scaling>
        <c:axPos val="b"/>
        <c:numFmt formatCode="General" sourceLinked="1"/>
        <c:tickLblPos val="nextTo"/>
        <c:txPr>
          <a:bodyPr/>
          <a:lstStyle/>
          <a:p>
            <a:pPr>
              <a:defRPr lang="es-ES"/>
            </a:pPr>
            <a:endParaRPr lang="es-BO"/>
          </a:p>
        </c:txPr>
        <c:crossAx val="102607872"/>
        <c:crosses val="autoZero"/>
        <c:crossBetween val="midCat"/>
        <c:majorUnit val="1"/>
      </c:valAx>
      <c:valAx>
        <c:axId val="102607872"/>
        <c:scaling>
          <c:orientation val="minMax"/>
        </c:scaling>
        <c:axPos val="l"/>
        <c:majorGridlines/>
        <c:numFmt formatCode="0.00" sourceLinked="1"/>
        <c:tickLblPos val="nextTo"/>
        <c:txPr>
          <a:bodyPr/>
          <a:lstStyle/>
          <a:p>
            <a:pPr>
              <a:defRPr lang="es-ES"/>
            </a:pPr>
            <a:endParaRPr lang="es-BO"/>
          </a:p>
        </c:txPr>
        <c:crossAx val="102606336"/>
        <c:crosses val="autoZero"/>
        <c:crossBetween val="midCat"/>
      </c:valAx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41</xdr:row>
      <xdr:rowOff>95250</xdr:rowOff>
    </xdr:from>
    <xdr:to>
      <xdr:col>13</xdr:col>
      <xdr:colOff>200025</xdr:colOff>
      <xdr:row>58</xdr:row>
      <xdr:rowOff>85725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</xdr:colOff>
      <xdr:row>85</xdr:row>
      <xdr:rowOff>104775</xdr:rowOff>
    </xdr:from>
    <xdr:to>
      <xdr:col>5</xdr:col>
      <xdr:colOff>723899</xdr:colOff>
      <xdr:row>102</xdr:row>
      <xdr:rowOff>95250</xdr:rowOff>
    </xdr:to>
    <xdr:graphicFrame macro="">
      <xdr:nvGraphicFramePr>
        <xdr:cNvPr id="17" name="1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276225</xdr:colOff>
      <xdr:row>89</xdr:row>
      <xdr:rowOff>47625</xdr:rowOff>
    </xdr:from>
    <xdr:to>
      <xdr:col>6</xdr:col>
      <xdr:colOff>400050</xdr:colOff>
      <xdr:row>89</xdr:row>
      <xdr:rowOff>57150</xdr:rowOff>
    </xdr:to>
    <xdr:cxnSp macro="">
      <xdr:nvCxnSpPr>
        <xdr:cNvPr id="19" name="18 Conector recto"/>
        <xdr:cNvCxnSpPr/>
      </xdr:nvCxnSpPr>
      <xdr:spPr>
        <a:xfrm>
          <a:off x="571500" y="15230475"/>
          <a:ext cx="4924425" cy="9525"/>
        </a:xfrm>
        <a:prstGeom prst="line">
          <a:avLst/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257175</xdr:colOff>
      <xdr:row>96</xdr:row>
      <xdr:rowOff>76200</xdr:rowOff>
    </xdr:from>
    <xdr:to>
      <xdr:col>6</xdr:col>
      <xdr:colOff>381000</xdr:colOff>
      <xdr:row>96</xdr:row>
      <xdr:rowOff>85725</xdr:rowOff>
    </xdr:to>
    <xdr:cxnSp macro="">
      <xdr:nvCxnSpPr>
        <xdr:cNvPr id="20" name="19 Conector recto"/>
        <xdr:cNvCxnSpPr/>
      </xdr:nvCxnSpPr>
      <xdr:spPr>
        <a:xfrm>
          <a:off x="552450" y="16392525"/>
          <a:ext cx="4924425" cy="9525"/>
        </a:xfrm>
        <a:prstGeom prst="line">
          <a:avLst/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104775</xdr:colOff>
      <xdr:row>105</xdr:row>
      <xdr:rowOff>142875</xdr:rowOff>
    </xdr:from>
    <xdr:to>
      <xdr:col>5</xdr:col>
      <xdr:colOff>342900</xdr:colOff>
      <xdr:row>122</xdr:row>
      <xdr:rowOff>133350</xdr:rowOff>
    </xdr:to>
    <xdr:graphicFrame macro="">
      <xdr:nvGraphicFramePr>
        <xdr:cNvPr id="21" name="2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304800</xdr:colOff>
      <xdr:row>93</xdr:row>
      <xdr:rowOff>0</xdr:rowOff>
    </xdr:from>
    <xdr:to>
      <xdr:col>6</xdr:col>
      <xdr:colOff>428625</xdr:colOff>
      <xdr:row>93</xdr:row>
      <xdr:rowOff>9525</xdr:rowOff>
    </xdr:to>
    <xdr:cxnSp macro="">
      <xdr:nvCxnSpPr>
        <xdr:cNvPr id="22" name="21 Conector recto"/>
        <xdr:cNvCxnSpPr/>
      </xdr:nvCxnSpPr>
      <xdr:spPr>
        <a:xfrm>
          <a:off x="600075" y="15830550"/>
          <a:ext cx="4924425" cy="9525"/>
        </a:xfrm>
        <a:prstGeom prst="line">
          <a:avLst/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304800</xdr:colOff>
      <xdr:row>109</xdr:row>
      <xdr:rowOff>76200</xdr:rowOff>
    </xdr:from>
    <xdr:to>
      <xdr:col>6</xdr:col>
      <xdr:colOff>428625</xdr:colOff>
      <xdr:row>109</xdr:row>
      <xdr:rowOff>85725</xdr:rowOff>
    </xdr:to>
    <xdr:cxnSp macro="">
      <xdr:nvCxnSpPr>
        <xdr:cNvPr id="23" name="22 Conector recto"/>
        <xdr:cNvCxnSpPr/>
      </xdr:nvCxnSpPr>
      <xdr:spPr>
        <a:xfrm>
          <a:off x="600075" y="18497550"/>
          <a:ext cx="4924425" cy="9525"/>
        </a:xfrm>
        <a:prstGeom prst="line">
          <a:avLst/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295275</xdr:colOff>
      <xdr:row>113</xdr:row>
      <xdr:rowOff>152400</xdr:rowOff>
    </xdr:from>
    <xdr:to>
      <xdr:col>6</xdr:col>
      <xdr:colOff>419100</xdr:colOff>
      <xdr:row>114</xdr:row>
      <xdr:rowOff>0</xdr:rowOff>
    </xdr:to>
    <xdr:cxnSp macro="">
      <xdr:nvCxnSpPr>
        <xdr:cNvPr id="24" name="23 Conector recto"/>
        <xdr:cNvCxnSpPr/>
      </xdr:nvCxnSpPr>
      <xdr:spPr>
        <a:xfrm>
          <a:off x="590550" y="19221450"/>
          <a:ext cx="4924425" cy="9525"/>
        </a:xfrm>
        <a:prstGeom prst="line">
          <a:avLst/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276225</xdr:colOff>
      <xdr:row>119</xdr:row>
      <xdr:rowOff>19050</xdr:rowOff>
    </xdr:from>
    <xdr:to>
      <xdr:col>6</xdr:col>
      <xdr:colOff>400050</xdr:colOff>
      <xdr:row>119</xdr:row>
      <xdr:rowOff>28575</xdr:rowOff>
    </xdr:to>
    <xdr:cxnSp macro="">
      <xdr:nvCxnSpPr>
        <xdr:cNvPr id="25" name="24 Conector recto"/>
        <xdr:cNvCxnSpPr/>
      </xdr:nvCxnSpPr>
      <xdr:spPr>
        <a:xfrm>
          <a:off x="571500" y="20059650"/>
          <a:ext cx="4924425" cy="9525"/>
        </a:xfrm>
        <a:prstGeom prst="line">
          <a:avLst/>
        </a:prstGeom>
        <a:ln w="19050"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Q134"/>
  <sheetViews>
    <sheetView tabSelected="1" topLeftCell="A74" workbookViewId="0">
      <selection activeCell="L89" sqref="L89"/>
    </sheetView>
  </sheetViews>
  <sheetFormatPr baseColWidth="10" defaultRowHeight="12.75"/>
  <cols>
    <col min="1" max="1" width="4.42578125" style="1" customWidth="1"/>
    <col min="2" max="2" width="16.7109375" style="1" customWidth="1"/>
    <col min="3" max="3" width="19.5703125" style="1" customWidth="1"/>
    <col min="4" max="4" width="15.42578125" style="1" customWidth="1"/>
    <col min="5" max="5" width="8.85546875" style="1" customWidth="1"/>
    <col min="6" max="6" width="11.42578125" style="1"/>
    <col min="7" max="7" width="14.5703125" style="1" customWidth="1"/>
    <col min="8" max="8" width="11.42578125" style="1" customWidth="1"/>
    <col min="9" max="16384" width="11.42578125" style="1"/>
  </cols>
  <sheetData>
    <row r="3" spans="1:9" ht="29.25" customHeight="1">
      <c r="A3" s="54" t="s">
        <v>0</v>
      </c>
      <c r="B3" s="54"/>
      <c r="C3" s="54"/>
      <c r="D3" s="54"/>
      <c r="E3" s="54"/>
      <c r="F3" s="54"/>
      <c r="G3" s="54"/>
      <c r="H3" s="54"/>
      <c r="I3" s="54"/>
    </row>
    <row r="4" spans="1:9">
      <c r="A4" s="1" t="s">
        <v>1</v>
      </c>
    </row>
    <row r="5" spans="1:9">
      <c r="A5" s="1" t="s">
        <v>2</v>
      </c>
    </row>
    <row r="6" spans="1:9">
      <c r="A6" s="1" t="s">
        <v>3</v>
      </c>
    </row>
    <row r="7" spans="1:9" ht="13.5" thickBot="1">
      <c r="A7" s="1" t="s">
        <v>4</v>
      </c>
    </row>
    <row r="8" spans="1:9" s="3" customFormat="1" ht="13.5" thickBot="1">
      <c r="A8" s="6" t="s">
        <v>5</v>
      </c>
      <c r="B8" s="7" t="s">
        <v>6</v>
      </c>
      <c r="C8" s="7" t="s">
        <v>7</v>
      </c>
      <c r="D8" s="7" t="s">
        <v>8</v>
      </c>
      <c r="E8" s="7" t="s">
        <v>9</v>
      </c>
      <c r="F8" s="55" t="s">
        <v>10</v>
      </c>
      <c r="G8" s="56"/>
    </row>
    <row r="9" spans="1:9" ht="24" customHeight="1">
      <c r="A9" s="5">
        <v>1</v>
      </c>
      <c r="B9" s="5" t="s">
        <v>11</v>
      </c>
      <c r="C9" s="5" t="s">
        <v>12</v>
      </c>
      <c r="D9" s="5" t="s">
        <v>13</v>
      </c>
      <c r="E9" s="5" t="s">
        <v>14</v>
      </c>
      <c r="F9" s="57" t="s">
        <v>15</v>
      </c>
      <c r="G9" s="57"/>
    </row>
    <row r="10" spans="1:9">
      <c r="A10" s="4">
        <v>2</v>
      </c>
      <c r="B10" s="4" t="s">
        <v>16</v>
      </c>
      <c r="C10" s="4" t="s">
        <v>17</v>
      </c>
      <c r="D10" s="4" t="s">
        <v>18</v>
      </c>
      <c r="E10" s="4" t="s">
        <v>14</v>
      </c>
      <c r="F10" s="53"/>
      <c r="G10" s="53"/>
    </row>
    <row r="11" spans="1:9" ht="26.25" customHeight="1">
      <c r="A11" s="4">
        <v>3</v>
      </c>
      <c r="B11" s="4" t="s">
        <v>19</v>
      </c>
      <c r="C11" s="4" t="s">
        <v>20</v>
      </c>
      <c r="D11" s="4" t="s">
        <v>41</v>
      </c>
      <c r="E11" s="4" t="s">
        <v>21</v>
      </c>
      <c r="F11" s="58" t="s">
        <v>22</v>
      </c>
      <c r="G11" s="58"/>
    </row>
    <row r="12" spans="1:9">
      <c r="A12" s="4">
        <v>4</v>
      </c>
      <c r="B12" s="4" t="s">
        <v>23</v>
      </c>
      <c r="C12" s="4" t="s">
        <v>24</v>
      </c>
      <c r="D12" s="4" t="s">
        <v>25</v>
      </c>
      <c r="E12" s="4" t="s">
        <v>14</v>
      </c>
      <c r="F12" s="53"/>
      <c r="G12" s="53"/>
    </row>
    <row r="13" spans="1:9">
      <c r="A13" s="4">
        <v>5</v>
      </c>
      <c r="B13" s="4" t="s">
        <v>26</v>
      </c>
      <c r="C13" s="4" t="s">
        <v>27</v>
      </c>
      <c r="D13" s="4" t="s">
        <v>28</v>
      </c>
      <c r="E13" s="4" t="s">
        <v>29</v>
      </c>
      <c r="F13" s="53"/>
      <c r="G13" s="53"/>
    </row>
    <row r="15" spans="1:9">
      <c r="A15" s="1" t="s">
        <v>30</v>
      </c>
    </row>
    <row r="16" spans="1:9">
      <c r="A16" s="1" t="s">
        <v>32</v>
      </c>
    </row>
    <row r="17" spans="1:11">
      <c r="A17" s="1" t="s">
        <v>33</v>
      </c>
    </row>
    <row r="18" spans="1:11" ht="16.5" customHeight="1">
      <c r="A18" s="2" t="s">
        <v>31</v>
      </c>
    </row>
    <row r="19" spans="1:11">
      <c r="A19" s="1" t="s">
        <v>98</v>
      </c>
    </row>
    <row r="20" spans="1:11">
      <c r="A20" s="1" t="s">
        <v>39</v>
      </c>
    </row>
    <row r="21" spans="1:11">
      <c r="C21" s="1" t="s">
        <v>54</v>
      </c>
      <c r="D21" s="15" t="s">
        <v>56</v>
      </c>
      <c r="E21" s="16">
        <v>11</v>
      </c>
      <c r="F21" s="15" t="s">
        <v>57</v>
      </c>
      <c r="G21" s="16">
        <v>9.1</v>
      </c>
    </row>
    <row r="22" spans="1:11">
      <c r="D22" s="15"/>
      <c r="E22" s="16"/>
      <c r="F22" s="15"/>
      <c r="G22" s="16"/>
    </row>
    <row r="23" spans="1:11">
      <c r="A23" s="1" t="s">
        <v>40</v>
      </c>
      <c r="D23" s="15"/>
      <c r="E23" s="16"/>
      <c r="F23" s="15"/>
      <c r="G23" s="16"/>
    </row>
    <row r="24" spans="1:11" ht="13.5" thickBot="1">
      <c r="C24" s="1" t="s">
        <v>55</v>
      </c>
      <c r="D24" s="15" t="s">
        <v>58</v>
      </c>
      <c r="E24" s="16">
        <v>11.5</v>
      </c>
      <c r="F24" s="15" t="s">
        <v>59</v>
      </c>
      <c r="G24" s="16">
        <v>9</v>
      </c>
    </row>
    <row r="25" spans="1:11" s="3" customFormat="1" ht="13.5" thickBot="1">
      <c r="A25" s="6" t="s">
        <v>34</v>
      </c>
      <c r="B25" s="55" t="s">
        <v>35</v>
      </c>
      <c r="C25" s="55"/>
      <c r="D25" s="7" t="s">
        <v>36</v>
      </c>
      <c r="E25" s="7" t="s">
        <v>42</v>
      </c>
      <c r="F25" s="7" t="s">
        <v>37</v>
      </c>
      <c r="G25" s="11" t="s">
        <v>38</v>
      </c>
      <c r="I25" s="7" t="s">
        <v>42</v>
      </c>
      <c r="J25" s="7" t="s">
        <v>36</v>
      </c>
      <c r="K25" s="7" t="s">
        <v>42</v>
      </c>
    </row>
    <row r="26" spans="1:11">
      <c r="A26" s="5">
        <v>1</v>
      </c>
      <c r="B26" s="5">
        <v>8.5</v>
      </c>
      <c r="C26" s="5">
        <f>B26+0.2</f>
        <v>8.6999999999999993</v>
      </c>
      <c r="D26" s="5">
        <f>(C26+B26)/2</f>
        <v>8.6</v>
      </c>
      <c r="E26" s="5">
        <v>85</v>
      </c>
      <c r="F26" s="10">
        <f>(D$41-D26)^2</f>
        <v>1.959999999999986</v>
      </c>
      <c r="G26" s="5">
        <f>F26^(1/2)</f>
        <v>1.399999999999995</v>
      </c>
      <c r="I26" s="5">
        <v>85</v>
      </c>
      <c r="J26" s="5">
        <f>(I26+H26)/2</f>
        <v>42.5</v>
      </c>
      <c r="K26" s="5">
        <v>85</v>
      </c>
    </row>
    <row r="27" spans="1:11">
      <c r="A27" s="4">
        <v>2</v>
      </c>
      <c r="B27" s="4">
        <f>C26</f>
        <v>8.6999999999999993</v>
      </c>
      <c r="C27" s="4">
        <f>B27+0.2</f>
        <v>8.8999999999999986</v>
      </c>
      <c r="D27" s="4">
        <f t="shared" ref="D27:D40" si="0">(C27+B27)/2</f>
        <v>8.7999999999999989</v>
      </c>
      <c r="E27" s="4">
        <v>96</v>
      </c>
      <c r="F27" s="10">
        <f t="shared" ref="F27:F40" si="1">(D$41-D27)^2</f>
        <v>1.4399999999999897</v>
      </c>
      <c r="G27" s="4">
        <f t="shared" ref="G27:G40" si="2">F27^(1/2)</f>
        <v>1.1999999999999957</v>
      </c>
      <c r="I27" s="4">
        <v>96</v>
      </c>
      <c r="J27" s="4">
        <f t="shared" ref="J27:J40" si="3">(I27+H27)/2</f>
        <v>48</v>
      </c>
      <c r="K27" s="4">
        <v>96</v>
      </c>
    </row>
    <row r="28" spans="1:11">
      <c r="A28" s="4">
        <v>3</v>
      </c>
      <c r="B28" s="4">
        <f>C27</f>
        <v>8.8999999999999986</v>
      </c>
      <c r="C28" s="4">
        <f t="shared" ref="C28:C40" si="4">B28+0.2</f>
        <v>9.0999999999999979</v>
      </c>
      <c r="D28" s="4">
        <f t="shared" si="0"/>
        <v>8.9999999999999982</v>
      </c>
      <c r="E28" s="4">
        <v>135</v>
      </c>
      <c r="F28" s="10">
        <f t="shared" si="1"/>
        <v>0.99999999999999289</v>
      </c>
      <c r="G28" s="4">
        <f t="shared" si="2"/>
        <v>0.99999999999999645</v>
      </c>
      <c r="I28" s="4">
        <v>135</v>
      </c>
      <c r="J28" s="4">
        <f t="shared" si="3"/>
        <v>67.5</v>
      </c>
      <c r="K28" s="4">
        <v>135</v>
      </c>
    </row>
    <row r="29" spans="1:11">
      <c r="A29" s="4">
        <v>4</v>
      </c>
      <c r="B29" s="4">
        <f t="shared" ref="B29:B40" si="5">C28</f>
        <v>9.0999999999999979</v>
      </c>
      <c r="C29" s="4">
        <f t="shared" si="4"/>
        <v>9.2999999999999972</v>
      </c>
      <c r="D29" s="4">
        <f t="shared" si="0"/>
        <v>9.1999999999999975</v>
      </c>
      <c r="E29" s="4">
        <v>140</v>
      </c>
      <c r="F29" s="10">
        <f t="shared" si="1"/>
        <v>0.63999999999999546</v>
      </c>
      <c r="G29" s="4">
        <f t="shared" si="2"/>
        <v>0.79999999999999716</v>
      </c>
      <c r="I29" s="4">
        <v>140</v>
      </c>
      <c r="J29" s="4">
        <f t="shared" si="3"/>
        <v>70</v>
      </c>
      <c r="K29" s="4">
        <v>140</v>
      </c>
    </row>
    <row r="30" spans="1:11">
      <c r="A30" s="4">
        <v>5</v>
      </c>
      <c r="B30" s="4">
        <f t="shared" si="5"/>
        <v>9.2999999999999972</v>
      </c>
      <c r="C30" s="4">
        <f t="shared" si="4"/>
        <v>9.4999999999999964</v>
      </c>
      <c r="D30" s="4">
        <f t="shared" si="0"/>
        <v>9.3999999999999968</v>
      </c>
      <c r="E30" s="4">
        <v>148</v>
      </c>
      <c r="F30" s="10">
        <f t="shared" si="1"/>
        <v>0.35999999999999743</v>
      </c>
      <c r="G30" s="4">
        <f t="shared" si="2"/>
        <v>0.59999999999999787</v>
      </c>
      <c r="I30" s="4">
        <v>148</v>
      </c>
      <c r="J30" s="4">
        <f t="shared" si="3"/>
        <v>74</v>
      </c>
      <c r="K30" s="4">
        <v>148</v>
      </c>
    </row>
    <row r="31" spans="1:11">
      <c r="A31" s="4">
        <v>6</v>
      </c>
      <c r="B31" s="4">
        <f t="shared" si="5"/>
        <v>9.4999999999999964</v>
      </c>
      <c r="C31" s="4">
        <f t="shared" si="4"/>
        <v>9.6999999999999957</v>
      </c>
      <c r="D31" s="4">
        <f t="shared" si="0"/>
        <v>9.5999999999999961</v>
      </c>
      <c r="E31" s="4">
        <v>159</v>
      </c>
      <c r="F31" s="10">
        <f t="shared" si="1"/>
        <v>0.15999999999999887</v>
      </c>
      <c r="G31" s="4">
        <f t="shared" si="2"/>
        <v>0.39999999999999858</v>
      </c>
      <c r="I31" s="4">
        <v>159</v>
      </c>
      <c r="J31" s="4">
        <f t="shared" si="3"/>
        <v>79.5</v>
      </c>
      <c r="K31" s="4">
        <v>159</v>
      </c>
    </row>
    <row r="32" spans="1:11">
      <c r="A32" s="4">
        <v>7</v>
      </c>
      <c r="B32" s="4">
        <f t="shared" si="5"/>
        <v>9.6999999999999957</v>
      </c>
      <c r="C32" s="4">
        <f t="shared" si="4"/>
        <v>9.899999999999995</v>
      </c>
      <c r="D32" s="4">
        <f t="shared" si="0"/>
        <v>9.7999999999999954</v>
      </c>
      <c r="E32" s="4">
        <v>179</v>
      </c>
      <c r="F32" s="10">
        <f t="shared" si="1"/>
        <v>3.9999999999999716E-2</v>
      </c>
      <c r="G32" s="4">
        <f t="shared" si="2"/>
        <v>0.19999999999999929</v>
      </c>
      <c r="I32" s="4">
        <v>179</v>
      </c>
      <c r="J32" s="4">
        <f t="shared" si="3"/>
        <v>89.5</v>
      </c>
      <c r="K32" s="4">
        <v>179</v>
      </c>
    </row>
    <row r="33" spans="1:11">
      <c r="A33" s="4">
        <v>8</v>
      </c>
      <c r="B33" s="4">
        <f t="shared" si="5"/>
        <v>9.899999999999995</v>
      </c>
      <c r="C33" s="4">
        <f t="shared" si="4"/>
        <v>10.099999999999994</v>
      </c>
      <c r="D33" s="4">
        <f t="shared" si="0"/>
        <v>9.9999999999999947</v>
      </c>
      <c r="E33" s="4">
        <v>185</v>
      </c>
      <c r="F33" s="10">
        <f t="shared" si="1"/>
        <v>0</v>
      </c>
      <c r="G33" s="4">
        <f t="shared" si="2"/>
        <v>0</v>
      </c>
      <c r="I33" s="4">
        <v>185</v>
      </c>
      <c r="J33" s="4">
        <f t="shared" si="3"/>
        <v>92.5</v>
      </c>
      <c r="K33" s="4">
        <v>185</v>
      </c>
    </row>
    <row r="34" spans="1:11">
      <c r="A34" s="4">
        <v>9</v>
      </c>
      <c r="B34" s="4">
        <f t="shared" si="5"/>
        <v>10.099999999999994</v>
      </c>
      <c r="C34" s="4">
        <f t="shared" si="4"/>
        <v>10.299999999999994</v>
      </c>
      <c r="D34" s="4">
        <f t="shared" si="0"/>
        <v>10.199999999999994</v>
      </c>
      <c r="E34" s="4">
        <v>177</v>
      </c>
      <c r="F34" s="10">
        <f t="shared" si="1"/>
        <v>3.9999999999999716E-2</v>
      </c>
      <c r="G34" s="4">
        <f t="shared" si="2"/>
        <v>0.19999999999999929</v>
      </c>
      <c r="I34" s="4">
        <v>177</v>
      </c>
      <c r="J34" s="4">
        <f t="shared" si="3"/>
        <v>88.5</v>
      </c>
      <c r="K34" s="4">
        <v>177</v>
      </c>
    </row>
    <row r="35" spans="1:11">
      <c r="A35" s="4">
        <v>10</v>
      </c>
      <c r="B35" s="4">
        <f t="shared" si="5"/>
        <v>10.299999999999994</v>
      </c>
      <c r="C35" s="4">
        <f t="shared" si="4"/>
        <v>10.499999999999993</v>
      </c>
      <c r="D35" s="4">
        <f t="shared" si="0"/>
        <v>10.399999999999993</v>
      </c>
      <c r="E35" s="4">
        <v>163</v>
      </c>
      <c r="F35" s="10">
        <f t="shared" si="1"/>
        <v>0.15999999999999887</v>
      </c>
      <c r="G35" s="4">
        <f t="shared" si="2"/>
        <v>0.39999999999999858</v>
      </c>
      <c r="I35" s="4">
        <v>163</v>
      </c>
      <c r="J35" s="4">
        <f t="shared" si="3"/>
        <v>81.5</v>
      </c>
      <c r="K35" s="4">
        <v>163</v>
      </c>
    </row>
    <row r="36" spans="1:11">
      <c r="A36" s="4">
        <v>11</v>
      </c>
      <c r="B36" s="4">
        <f t="shared" si="5"/>
        <v>10.499999999999993</v>
      </c>
      <c r="C36" s="4">
        <f t="shared" si="4"/>
        <v>10.699999999999992</v>
      </c>
      <c r="D36" s="4">
        <f t="shared" si="0"/>
        <v>10.599999999999993</v>
      </c>
      <c r="E36" s="4">
        <v>141</v>
      </c>
      <c r="F36" s="10">
        <f t="shared" si="1"/>
        <v>0.35999999999999743</v>
      </c>
      <c r="G36" s="4">
        <f t="shared" si="2"/>
        <v>0.59999999999999787</v>
      </c>
      <c r="I36" s="4">
        <v>141</v>
      </c>
      <c r="J36" s="4">
        <f t="shared" si="3"/>
        <v>70.5</v>
      </c>
      <c r="K36" s="4">
        <v>141</v>
      </c>
    </row>
    <row r="37" spans="1:11">
      <c r="A37" s="4">
        <v>12</v>
      </c>
      <c r="B37" s="4">
        <f t="shared" si="5"/>
        <v>10.699999999999992</v>
      </c>
      <c r="C37" s="4">
        <f t="shared" si="4"/>
        <v>10.899999999999991</v>
      </c>
      <c r="D37" s="4">
        <f t="shared" si="0"/>
        <v>10.799999999999992</v>
      </c>
      <c r="E37" s="4">
        <v>115</v>
      </c>
      <c r="F37" s="10">
        <f t="shared" si="1"/>
        <v>0.63999999999999546</v>
      </c>
      <c r="G37" s="4">
        <f t="shared" si="2"/>
        <v>0.79999999999999716</v>
      </c>
      <c r="I37" s="4">
        <v>115</v>
      </c>
      <c r="J37" s="4">
        <f t="shared" si="3"/>
        <v>57.5</v>
      </c>
      <c r="K37" s="4">
        <v>115</v>
      </c>
    </row>
    <row r="38" spans="1:11">
      <c r="A38" s="4">
        <v>13</v>
      </c>
      <c r="B38" s="4">
        <f t="shared" si="5"/>
        <v>10.899999999999991</v>
      </c>
      <c r="C38" s="4">
        <f t="shared" si="4"/>
        <v>11.099999999999991</v>
      </c>
      <c r="D38" s="4">
        <f t="shared" si="0"/>
        <v>10.999999999999991</v>
      </c>
      <c r="E38" s="4">
        <v>99</v>
      </c>
      <c r="F38" s="10">
        <f t="shared" si="1"/>
        <v>0.99999999999999289</v>
      </c>
      <c r="G38" s="4">
        <f t="shared" si="2"/>
        <v>0.99999999999999645</v>
      </c>
      <c r="I38" s="4">
        <v>99</v>
      </c>
      <c r="J38" s="4">
        <f t="shared" si="3"/>
        <v>49.5</v>
      </c>
      <c r="K38" s="4">
        <v>99</v>
      </c>
    </row>
    <row r="39" spans="1:11">
      <c r="A39" s="4">
        <v>14</v>
      </c>
      <c r="B39" s="4">
        <f t="shared" si="5"/>
        <v>11.099999999999991</v>
      </c>
      <c r="C39" s="4">
        <f t="shared" si="4"/>
        <v>11.29999999999999</v>
      </c>
      <c r="D39" s="4">
        <f t="shared" si="0"/>
        <v>11.19999999999999</v>
      </c>
      <c r="E39" s="4">
        <v>93</v>
      </c>
      <c r="F39" s="10">
        <f t="shared" si="1"/>
        <v>1.4399999999999897</v>
      </c>
      <c r="G39" s="4">
        <f t="shared" si="2"/>
        <v>1.1999999999999957</v>
      </c>
      <c r="I39" s="4">
        <v>93</v>
      </c>
      <c r="J39" s="4">
        <f t="shared" si="3"/>
        <v>46.5</v>
      </c>
      <c r="K39" s="4">
        <v>93</v>
      </c>
    </row>
    <row r="40" spans="1:11" ht="13.5" thickBot="1">
      <c r="A40" s="4">
        <v>15</v>
      </c>
      <c r="B40" s="4">
        <f t="shared" si="5"/>
        <v>11.29999999999999</v>
      </c>
      <c r="C40" s="4">
        <f t="shared" si="4"/>
        <v>11.499999999999989</v>
      </c>
      <c r="D40" s="12">
        <f t="shared" si="0"/>
        <v>11.39999999999999</v>
      </c>
      <c r="E40" s="12">
        <v>85</v>
      </c>
      <c r="F40" s="10">
        <f t="shared" si="1"/>
        <v>1.959999999999986</v>
      </c>
      <c r="G40" s="12">
        <f t="shared" si="2"/>
        <v>1.399999999999995</v>
      </c>
      <c r="I40" s="12">
        <v>85</v>
      </c>
      <c r="J40" s="12">
        <f t="shared" si="3"/>
        <v>42.5</v>
      </c>
      <c r="K40" s="12">
        <v>85</v>
      </c>
    </row>
    <row r="41" spans="1:11" ht="13.5" thickBot="1">
      <c r="D41" s="13">
        <f>SUM(D26:D40)/15</f>
        <v>9.9999999999999947</v>
      </c>
      <c r="E41" s="14">
        <v>2000</v>
      </c>
      <c r="F41" s="17">
        <f t="shared" ref="F41:G41" si="6">SUM(F26:F40)/15</f>
        <v>0.74666666666666137</v>
      </c>
      <c r="G41" s="18">
        <f t="shared" si="6"/>
        <v>0.74666666666666404</v>
      </c>
    </row>
    <row r="44" spans="1:11">
      <c r="A44" s="1" t="s">
        <v>43</v>
      </c>
    </row>
    <row r="45" spans="1:11">
      <c r="A45" s="1" t="s">
        <v>44</v>
      </c>
      <c r="D45" s="1">
        <f>D41</f>
        <v>9.9999999999999947</v>
      </c>
    </row>
    <row r="46" spans="1:11">
      <c r="A46" s="1" t="s">
        <v>45</v>
      </c>
      <c r="D46" s="9">
        <f>G41</f>
        <v>0.74666666666666404</v>
      </c>
    </row>
    <row r="47" spans="1:11">
      <c r="C47" s="1" t="s">
        <v>46</v>
      </c>
      <c r="D47" s="1">
        <f>E21-G21</f>
        <v>1.9000000000000004</v>
      </c>
    </row>
    <row r="48" spans="1:11">
      <c r="C48" s="1" t="s">
        <v>47</v>
      </c>
      <c r="D48" s="1">
        <f>(E24+G24)/2</f>
        <v>10.25</v>
      </c>
    </row>
    <row r="49" spans="1:17">
      <c r="C49" s="1" t="s">
        <v>48</v>
      </c>
      <c r="D49" s="8">
        <f>(D48-D41)/(D47/2)</f>
        <v>0.26315789473684764</v>
      </c>
    </row>
    <row r="50" spans="1:17">
      <c r="A50" s="1" t="s">
        <v>49</v>
      </c>
    </row>
    <row r="51" spans="1:17">
      <c r="B51" s="1" t="s">
        <v>50</v>
      </c>
      <c r="C51" s="1" t="s">
        <v>52</v>
      </c>
      <c r="D51" s="8">
        <f>(E21-G21)/6*G41</f>
        <v>0.23644444444444365</v>
      </c>
    </row>
    <row r="52" spans="1:17">
      <c r="B52" s="1" t="s">
        <v>51</v>
      </c>
      <c r="C52" s="1" t="s">
        <v>53</v>
      </c>
      <c r="D52" s="8">
        <f>(1-D49)*D51</f>
        <v>0.17422222222222034</v>
      </c>
    </row>
    <row r="54" spans="1:17">
      <c r="A54" s="1" t="s">
        <v>60</v>
      </c>
    </row>
    <row r="55" spans="1:17">
      <c r="B55" s="1" t="s">
        <v>61</v>
      </c>
    </row>
    <row r="56" spans="1:17">
      <c r="B56" s="1" t="s">
        <v>62</v>
      </c>
    </row>
    <row r="58" spans="1:17">
      <c r="A58" s="1" t="s">
        <v>63</v>
      </c>
    </row>
    <row r="59" spans="1:17">
      <c r="A59" s="1" t="s">
        <v>74</v>
      </c>
    </row>
    <row r="61" spans="1:17" ht="22.5">
      <c r="A61" s="19" t="s">
        <v>64</v>
      </c>
      <c r="B61" s="20" t="s">
        <v>65</v>
      </c>
      <c r="C61" s="62" t="s">
        <v>75</v>
      </c>
      <c r="D61" s="63"/>
      <c r="E61" s="63"/>
      <c r="F61" s="63"/>
      <c r="G61" s="64"/>
      <c r="H61" s="21" t="s">
        <v>82</v>
      </c>
      <c r="I61" s="22" t="s">
        <v>67</v>
      </c>
      <c r="J61" s="22" t="s">
        <v>68</v>
      </c>
      <c r="K61" s="23" t="s">
        <v>69</v>
      </c>
      <c r="L61" s="24"/>
      <c r="M61" s="20" t="s">
        <v>65</v>
      </c>
      <c r="N61" s="21" t="s">
        <v>66</v>
      </c>
      <c r="O61" s="24"/>
      <c r="P61" s="20" t="s">
        <v>65</v>
      </c>
      <c r="Q61" s="23" t="s">
        <v>69</v>
      </c>
    </row>
    <row r="62" spans="1:17">
      <c r="A62" s="59" t="s">
        <v>70</v>
      </c>
      <c r="B62" s="29">
        <v>1</v>
      </c>
      <c r="C62" s="30">
        <v>10</v>
      </c>
      <c r="D62" s="30">
        <v>9.85</v>
      </c>
      <c r="E62" s="30">
        <v>9.1999999999999993</v>
      </c>
      <c r="F62" s="30">
        <v>10.3</v>
      </c>
      <c r="G62" s="30">
        <v>10.7</v>
      </c>
      <c r="H62" s="25">
        <f>SUM(C62:G62)/5</f>
        <v>10.01</v>
      </c>
      <c r="I62" s="26">
        <f>MAX(C62:G62)-MIN(C62:G62)</f>
        <v>1.5</v>
      </c>
      <c r="J62" s="25">
        <f>((C62-H62)^2+(D62-H62)^2+(E62-H62)^2+(F62-H62)^2+(G62-H62)^2)/5</f>
        <v>0.24840000000000012</v>
      </c>
      <c r="K62" s="27">
        <f>J62^(1/2)</f>
        <v>0.49839743177508461</v>
      </c>
      <c r="L62" s="24"/>
      <c r="M62" s="22">
        <v>1</v>
      </c>
      <c r="N62" s="25">
        <f>H62</f>
        <v>10.01</v>
      </c>
      <c r="O62" s="24"/>
      <c r="P62" s="22">
        <v>1</v>
      </c>
      <c r="Q62" s="25">
        <f>K62</f>
        <v>0.49839743177508461</v>
      </c>
    </row>
    <row r="63" spans="1:17">
      <c r="A63" s="60"/>
      <c r="B63" s="29">
        <v>2</v>
      </c>
      <c r="C63" s="28">
        <v>9.5</v>
      </c>
      <c r="D63" s="28">
        <v>8.9</v>
      </c>
      <c r="E63" s="28">
        <v>10.9</v>
      </c>
      <c r="F63" s="28">
        <v>11</v>
      </c>
      <c r="G63" s="28">
        <v>9.1999999999999993</v>
      </c>
      <c r="H63" s="25">
        <f t="shared" ref="H63:H82" si="7">SUM(C63:G63)/5</f>
        <v>9.9</v>
      </c>
      <c r="I63" s="26">
        <f t="shared" ref="I63:I82" si="8">MAX(C63:G63)-MIN(C63:G63)</f>
        <v>2.0999999999999996</v>
      </c>
      <c r="J63" s="25">
        <f t="shared" ref="J63:J82" si="9">((C63-H63)^2+(D63-H63)^2+(E63-H63)^2+(F63-H63)^2+(G63-H63)^2)/5</f>
        <v>0.77200000000000013</v>
      </c>
      <c r="K63" s="27">
        <f t="shared" ref="K63:K82" si="10">J63^(1/2)</f>
        <v>0.87863530545955193</v>
      </c>
      <c r="L63" s="24"/>
      <c r="M63" s="22">
        <v>2</v>
      </c>
      <c r="N63" s="25">
        <f t="shared" ref="N63:N82" si="11">H63</f>
        <v>9.9</v>
      </c>
      <c r="O63" s="24"/>
      <c r="P63" s="22">
        <v>2</v>
      </c>
      <c r="Q63" s="25">
        <f t="shared" ref="Q63:Q81" si="12">K63</f>
        <v>0.87863530545955193</v>
      </c>
    </row>
    <row r="64" spans="1:17">
      <c r="A64" s="60"/>
      <c r="B64" s="29">
        <v>3</v>
      </c>
      <c r="C64" s="28">
        <v>9.9</v>
      </c>
      <c r="D64" s="28">
        <v>10.8</v>
      </c>
      <c r="E64" s="30">
        <v>8.9</v>
      </c>
      <c r="F64" s="28">
        <v>10.5</v>
      </c>
      <c r="G64" s="28">
        <v>10</v>
      </c>
      <c r="H64" s="25">
        <f t="shared" si="7"/>
        <v>10.02</v>
      </c>
      <c r="I64" s="26">
        <f t="shared" si="8"/>
        <v>1.9000000000000004</v>
      </c>
      <c r="J64" s="25">
        <f t="shared" si="9"/>
        <v>0.42160000000000003</v>
      </c>
      <c r="K64" s="27">
        <f t="shared" si="10"/>
        <v>0.64930732322991713</v>
      </c>
      <c r="L64" s="24"/>
      <c r="M64" s="22">
        <v>3</v>
      </c>
      <c r="N64" s="25">
        <f t="shared" si="11"/>
        <v>10.02</v>
      </c>
      <c r="O64" s="24"/>
      <c r="P64" s="22">
        <v>3</v>
      </c>
      <c r="Q64" s="25">
        <f t="shared" si="12"/>
        <v>0.64930732322991713</v>
      </c>
    </row>
    <row r="65" spans="1:17">
      <c r="A65" s="60"/>
      <c r="B65" s="29">
        <v>4</v>
      </c>
      <c r="C65" s="28">
        <v>11</v>
      </c>
      <c r="D65" s="28">
        <v>8.5</v>
      </c>
      <c r="E65" s="28">
        <v>10</v>
      </c>
      <c r="F65" s="28">
        <v>8.5</v>
      </c>
      <c r="G65" s="28">
        <v>9</v>
      </c>
      <c r="H65" s="25">
        <f t="shared" si="7"/>
        <v>9.4</v>
      </c>
      <c r="I65" s="26">
        <f t="shared" si="8"/>
        <v>2.5</v>
      </c>
      <c r="J65" s="25">
        <f t="shared" si="9"/>
        <v>0.93999999999999984</v>
      </c>
      <c r="K65" s="27">
        <f t="shared" si="10"/>
        <v>0.96953597148326576</v>
      </c>
      <c r="L65" s="24"/>
      <c r="M65" s="22">
        <v>4</v>
      </c>
      <c r="N65" s="25">
        <f t="shared" si="11"/>
        <v>9.4</v>
      </c>
      <c r="O65" s="24"/>
      <c r="P65" s="22">
        <v>4</v>
      </c>
      <c r="Q65" s="25">
        <f t="shared" si="12"/>
        <v>0.96953597148326576</v>
      </c>
    </row>
    <row r="66" spans="1:17">
      <c r="A66" s="60"/>
      <c r="B66" s="37">
        <v>5</v>
      </c>
      <c r="C66" s="28">
        <v>8</v>
      </c>
      <c r="D66" s="28">
        <v>8.5500000000000007</v>
      </c>
      <c r="E66" s="28">
        <v>8</v>
      </c>
      <c r="F66" s="28">
        <v>8</v>
      </c>
      <c r="G66" s="28">
        <v>8.5</v>
      </c>
      <c r="H66" s="25">
        <f t="shared" si="7"/>
        <v>8.2099999999999991</v>
      </c>
      <c r="I66" s="26">
        <f t="shared" si="8"/>
        <v>0.55000000000000071</v>
      </c>
      <c r="J66" s="25">
        <f t="shared" si="9"/>
        <v>6.6400000000000098E-2</v>
      </c>
      <c r="K66" s="27">
        <f t="shared" si="10"/>
        <v>0.2576819745345027</v>
      </c>
      <c r="L66" s="24"/>
      <c r="M66" s="22">
        <v>5</v>
      </c>
      <c r="N66" s="25">
        <f t="shared" si="11"/>
        <v>8.2099999999999991</v>
      </c>
      <c r="O66" s="24"/>
      <c r="P66" s="22">
        <v>5</v>
      </c>
      <c r="Q66" s="25">
        <f t="shared" si="12"/>
        <v>0.2576819745345027</v>
      </c>
    </row>
    <row r="67" spans="1:17">
      <c r="A67" s="60"/>
      <c r="B67" s="29">
        <v>6</v>
      </c>
      <c r="C67" s="28">
        <v>10.5</v>
      </c>
      <c r="D67" s="28">
        <v>9.68</v>
      </c>
      <c r="E67" s="28">
        <v>10.5</v>
      </c>
      <c r="F67" s="28">
        <v>10.5</v>
      </c>
      <c r="G67" s="28">
        <v>8.5500000000000007</v>
      </c>
      <c r="H67" s="25">
        <f t="shared" si="7"/>
        <v>9.9460000000000015</v>
      </c>
      <c r="I67" s="26">
        <f t="shared" si="8"/>
        <v>1.9499999999999993</v>
      </c>
      <c r="J67" s="25">
        <f t="shared" si="9"/>
        <v>0.5880639999999997</v>
      </c>
      <c r="K67" s="27">
        <f t="shared" si="10"/>
        <v>0.76685331061422668</v>
      </c>
      <c r="L67" s="24"/>
      <c r="M67" s="22">
        <v>6</v>
      </c>
      <c r="N67" s="25">
        <f t="shared" si="11"/>
        <v>9.9460000000000015</v>
      </c>
      <c r="O67" s="24"/>
      <c r="P67" s="22">
        <v>6</v>
      </c>
      <c r="Q67" s="25">
        <f t="shared" si="12"/>
        <v>0.76685331061422668</v>
      </c>
    </row>
    <row r="68" spans="1:17">
      <c r="A68" s="61"/>
      <c r="B68" s="29">
        <v>7</v>
      </c>
      <c r="C68" s="28">
        <v>9.6</v>
      </c>
      <c r="D68" s="28">
        <v>10.68</v>
      </c>
      <c r="E68" s="28">
        <v>9.6</v>
      </c>
      <c r="F68" s="28">
        <v>9.6</v>
      </c>
      <c r="G68" s="28">
        <v>9.68</v>
      </c>
      <c r="H68" s="25">
        <f t="shared" si="7"/>
        <v>9.8320000000000007</v>
      </c>
      <c r="I68" s="26">
        <f t="shared" si="8"/>
        <v>1.08</v>
      </c>
      <c r="J68" s="25">
        <f t="shared" si="9"/>
        <v>0.18073600000000006</v>
      </c>
      <c r="K68" s="27">
        <f t="shared" si="10"/>
        <v>0.4251305681787656</v>
      </c>
      <c r="L68" s="24"/>
      <c r="M68" s="22">
        <v>7</v>
      </c>
      <c r="N68" s="25">
        <f t="shared" si="11"/>
        <v>9.8320000000000007</v>
      </c>
      <c r="O68" s="24"/>
      <c r="P68" s="22">
        <v>7</v>
      </c>
      <c r="Q68" s="25">
        <f t="shared" si="12"/>
        <v>0.4251305681787656</v>
      </c>
    </row>
    <row r="69" spans="1:17">
      <c r="A69" s="59" t="s">
        <v>71</v>
      </c>
      <c r="B69" s="29">
        <v>8</v>
      </c>
      <c r="C69" s="28">
        <v>8.9</v>
      </c>
      <c r="D69" s="28">
        <v>8.4499999999999993</v>
      </c>
      <c r="E69" s="28">
        <v>8.9</v>
      </c>
      <c r="F69" s="28">
        <v>8.9</v>
      </c>
      <c r="G69" s="28">
        <v>10.68</v>
      </c>
      <c r="H69" s="25">
        <f t="shared" si="7"/>
        <v>9.1660000000000004</v>
      </c>
      <c r="I69" s="26">
        <f t="shared" si="8"/>
        <v>2.2300000000000004</v>
      </c>
      <c r="J69" s="25">
        <f t="shared" si="9"/>
        <v>0.60342399999999985</v>
      </c>
      <c r="K69" s="27">
        <f t="shared" si="10"/>
        <v>0.77680370750917493</v>
      </c>
      <c r="L69" s="24"/>
      <c r="M69" s="22">
        <v>8</v>
      </c>
      <c r="N69" s="25">
        <f t="shared" si="11"/>
        <v>9.1660000000000004</v>
      </c>
      <c r="O69" s="24"/>
      <c r="P69" s="22">
        <v>8</v>
      </c>
      <c r="Q69" s="25">
        <f t="shared" si="12"/>
        <v>0.77680370750917493</v>
      </c>
    </row>
    <row r="70" spans="1:17">
      <c r="A70" s="60"/>
      <c r="B70" s="29">
        <v>9</v>
      </c>
      <c r="C70" s="28">
        <v>9</v>
      </c>
      <c r="D70" s="28">
        <v>8</v>
      </c>
      <c r="E70" s="28">
        <v>9</v>
      </c>
      <c r="F70" s="28">
        <v>9</v>
      </c>
      <c r="G70" s="28">
        <v>8.4499999999999993</v>
      </c>
      <c r="H70" s="25">
        <f t="shared" si="7"/>
        <v>8.6900000000000013</v>
      </c>
      <c r="I70" s="26">
        <f t="shared" si="8"/>
        <v>1</v>
      </c>
      <c r="J70" s="25">
        <f t="shared" si="9"/>
        <v>0.16440000000000005</v>
      </c>
      <c r="K70" s="27">
        <f t="shared" si="10"/>
        <v>0.40546269865426593</v>
      </c>
      <c r="L70" s="24"/>
      <c r="M70" s="22">
        <v>9</v>
      </c>
      <c r="N70" s="25">
        <f t="shared" si="11"/>
        <v>8.6900000000000013</v>
      </c>
      <c r="O70" s="24"/>
      <c r="P70" s="22">
        <v>9</v>
      </c>
      <c r="Q70" s="25">
        <f t="shared" si="12"/>
        <v>0.40546269865426593</v>
      </c>
    </row>
    <row r="71" spans="1:17">
      <c r="A71" s="60"/>
      <c r="B71" s="51">
        <v>10</v>
      </c>
      <c r="C71" s="28">
        <v>11.5</v>
      </c>
      <c r="D71" s="28">
        <v>9.9</v>
      </c>
      <c r="E71" s="28">
        <v>11.5</v>
      </c>
      <c r="F71" s="28">
        <v>11.5</v>
      </c>
      <c r="G71" s="28">
        <v>8</v>
      </c>
      <c r="H71" s="25">
        <f t="shared" si="7"/>
        <v>10.48</v>
      </c>
      <c r="I71" s="26">
        <f t="shared" si="8"/>
        <v>3.5</v>
      </c>
      <c r="J71" s="25">
        <f t="shared" si="9"/>
        <v>1.9216000000000002</v>
      </c>
      <c r="K71" s="27">
        <f t="shared" si="10"/>
        <v>1.3862178760930766</v>
      </c>
      <c r="L71" s="24"/>
      <c r="M71" s="22">
        <v>10</v>
      </c>
      <c r="N71" s="25">
        <f t="shared" si="11"/>
        <v>10.48</v>
      </c>
      <c r="O71" s="24"/>
      <c r="P71" s="22">
        <v>10</v>
      </c>
      <c r="Q71" s="25">
        <f t="shared" si="12"/>
        <v>1.3862178760930766</v>
      </c>
    </row>
    <row r="72" spans="1:17">
      <c r="A72" s="60"/>
      <c r="B72" s="29">
        <v>11</v>
      </c>
      <c r="C72" s="28">
        <v>10.6</v>
      </c>
      <c r="D72" s="30">
        <v>10</v>
      </c>
      <c r="E72" s="28">
        <v>10.6</v>
      </c>
      <c r="F72" s="28">
        <v>10.6</v>
      </c>
      <c r="G72" s="28">
        <v>9.9</v>
      </c>
      <c r="H72" s="25">
        <f t="shared" si="7"/>
        <v>10.34</v>
      </c>
      <c r="I72" s="26">
        <f t="shared" si="8"/>
        <v>0.69999999999999929</v>
      </c>
      <c r="J72" s="25">
        <f t="shared" si="9"/>
        <v>0.10239999999999982</v>
      </c>
      <c r="K72" s="27">
        <f t="shared" si="10"/>
        <v>0.31999999999999973</v>
      </c>
      <c r="L72" s="24"/>
      <c r="M72" s="22">
        <v>11</v>
      </c>
      <c r="N72" s="25">
        <f t="shared" si="11"/>
        <v>10.34</v>
      </c>
      <c r="O72" s="24"/>
      <c r="P72" s="22">
        <v>11</v>
      </c>
      <c r="Q72" s="25">
        <f t="shared" si="12"/>
        <v>0.31999999999999973</v>
      </c>
    </row>
    <row r="73" spans="1:17">
      <c r="A73" s="60"/>
      <c r="B73" s="29">
        <v>12</v>
      </c>
      <c r="C73" s="28">
        <v>8.5</v>
      </c>
      <c r="D73" s="28">
        <v>9.5</v>
      </c>
      <c r="E73" s="28">
        <v>8.5</v>
      </c>
      <c r="F73" s="28">
        <v>8.5</v>
      </c>
      <c r="G73" s="30">
        <v>10</v>
      </c>
      <c r="H73" s="25">
        <f t="shared" si="7"/>
        <v>9</v>
      </c>
      <c r="I73" s="26">
        <f t="shared" si="8"/>
        <v>1.5</v>
      </c>
      <c r="J73" s="25">
        <f t="shared" si="9"/>
        <v>0.4</v>
      </c>
      <c r="K73" s="27">
        <f t="shared" si="10"/>
        <v>0.63245553203367588</v>
      </c>
      <c r="L73" s="24"/>
      <c r="M73" s="29">
        <v>12</v>
      </c>
      <c r="N73" s="25">
        <f t="shared" si="11"/>
        <v>9</v>
      </c>
      <c r="O73" s="24"/>
      <c r="P73" s="29">
        <v>12</v>
      </c>
      <c r="Q73" s="25">
        <f t="shared" si="12"/>
        <v>0.63245553203367588</v>
      </c>
    </row>
    <row r="74" spans="1:17">
      <c r="A74" s="60"/>
      <c r="B74" s="29">
        <v>13</v>
      </c>
      <c r="C74" s="28">
        <v>10</v>
      </c>
      <c r="D74" s="28">
        <v>9.9</v>
      </c>
      <c r="E74" s="28">
        <v>9.9</v>
      </c>
      <c r="F74" s="28">
        <v>10</v>
      </c>
      <c r="G74" s="28">
        <v>9.5</v>
      </c>
      <c r="H74" s="25">
        <f t="shared" si="7"/>
        <v>9.86</v>
      </c>
      <c r="I74" s="26">
        <f t="shared" si="8"/>
        <v>0.5</v>
      </c>
      <c r="J74" s="25">
        <f t="shared" si="9"/>
        <v>3.4400000000000014E-2</v>
      </c>
      <c r="K74" s="27">
        <f t="shared" si="10"/>
        <v>0.18547236990991411</v>
      </c>
      <c r="L74" s="24"/>
      <c r="M74" s="29">
        <v>13</v>
      </c>
      <c r="N74" s="25">
        <f t="shared" si="11"/>
        <v>9.86</v>
      </c>
      <c r="O74" s="24"/>
      <c r="P74" s="29">
        <v>13</v>
      </c>
      <c r="Q74" s="25">
        <f t="shared" si="12"/>
        <v>0.18547236990991411</v>
      </c>
    </row>
    <row r="75" spans="1:17">
      <c r="A75" s="61"/>
      <c r="B75" s="29">
        <v>14</v>
      </c>
      <c r="C75" s="28">
        <v>9.1</v>
      </c>
      <c r="D75" s="28">
        <v>11</v>
      </c>
      <c r="E75" s="30">
        <v>10</v>
      </c>
      <c r="F75" s="28">
        <v>9.1</v>
      </c>
      <c r="G75" s="28">
        <v>10.5</v>
      </c>
      <c r="H75" s="25">
        <f t="shared" si="7"/>
        <v>9.9400000000000013</v>
      </c>
      <c r="I75" s="26">
        <f t="shared" si="8"/>
        <v>1.9000000000000004</v>
      </c>
      <c r="J75" s="25">
        <f t="shared" si="9"/>
        <v>0.57040000000000024</v>
      </c>
      <c r="K75" s="27">
        <f t="shared" si="10"/>
        <v>0.75524830353996841</v>
      </c>
      <c r="L75" s="24"/>
      <c r="M75" s="29">
        <v>14</v>
      </c>
      <c r="N75" s="25">
        <f t="shared" si="11"/>
        <v>9.9400000000000013</v>
      </c>
      <c r="O75" s="24"/>
      <c r="P75" s="29">
        <v>14</v>
      </c>
      <c r="Q75" s="25">
        <f t="shared" si="12"/>
        <v>0.75524830353996841</v>
      </c>
    </row>
    <row r="76" spans="1:17">
      <c r="A76" s="59" t="s">
        <v>72</v>
      </c>
      <c r="B76" s="29">
        <v>15</v>
      </c>
      <c r="C76" s="28">
        <v>8.5</v>
      </c>
      <c r="D76" s="28">
        <v>8</v>
      </c>
      <c r="E76" s="28">
        <v>9.5</v>
      </c>
      <c r="F76" s="30">
        <v>10</v>
      </c>
      <c r="G76" s="28">
        <v>9.6</v>
      </c>
      <c r="H76" s="25">
        <f t="shared" si="7"/>
        <v>9.120000000000001</v>
      </c>
      <c r="I76" s="26">
        <f t="shared" si="8"/>
        <v>2</v>
      </c>
      <c r="J76" s="25">
        <f t="shared" si="9"/>
        <v>0.55759999999999987</v>
      </c>
      <c r="K76" s="27">
        <f t="shared" si="10"/>
        <v>0.74672618810377867</v>
      </c>
      <c r="L76" s="24"/>
      <c r="M76" s="22">
        <v>15</v>
      </c>
      <c r="N76" s="25">
        <f t="shared" si="11"/>
        <v>9.120000000000001</v>
      </c>
      <c r="O76" s="24"/>
      <c r="P76" s="22">
        <v>15</v>
      </c>
      <c r="Q76" s="25">
        <f t="shared" si="12"/>
        <v>0.74672618810377867</v>
      </c>
    </row>
    <row r="77" spans="1:17">
      <c r="A77" s="60"/>
      <c r="B77" s="29">
        <v>16</v>
      </c>
      <c r="C77" s="28">
        <v>8.5500000000000007</v>
      </c>
      <c r="D77" s="28">
        <v>10.5</v>
      </c>
      <c r="E77" s="28">
        <v>9.9</v>
      </c>
      <c r="F77" s="28">
        <v>9.5</v>
      </c>
      <c r="G77" s="28">
        <v>8.9</v>
      </c>
      <c r="H77" s="25">
        <f t="shared" si="7"/>
        <v>9.4700000000000006</v>
      </c>
      <c r="I77" s="26">
        <f t="shared" si="8"/>
        <v>1.9499999999999993</v>
      </c>
      <c r="J77" s="25">
        <f t="shared" si="9"/>
        <v>0.48359999999999975</v>
      </c>
      <c r="K77" s="27">
        <f t="shared" si="10"/>
        <v>0.69541354602854821</v>
      </c>
      <c r="L77" s="24"/>
      <c r="M77" s="22">
        <v>16</v>
      </c>
      <c r="N77" s="25">
        <f t="shared" si="11"/>
        <v>9.4700000000000006</v>
      </c>
      <c r="O77" s="24"/>
      <c r="P77" s="22">
        <v>16</v>
      </c>
      <c r="Q77" s="25">
        <f t="shared" si="12"/>
        <v>0.69541354602854821</v>
      </c>
    </row>
    <row r="78" spans="1:17">
      <c r="A78" s="60"/>
      <c r="B78" s="29">
        <v>17</v>
      </c>
      <c r="C78" s="28">
        <v>9.68</v>
      </c>
      <c r="D78" s="28">
        <v>9.6</v>
      </c>
      <c r="E78" s="28">
        <v>11</v>
      </c>
      <c r="F78" s="28">
        <v>9.9</v>
      </c>
      <c r="G78" s="28">
        <v>9</v>
      </c>
      <c r="H78" s="25">
        <f t="shared" si="7"/>
        <v>9.8360000000000003</v>
      </c>
      <c r="I78" s="26">
        <f t="shared" si="8"/>
        <v>2</v>
      </c>
      <c r="J78" s="25">
        <f t="shared" si="9"/>
        <v>0.42758400000000008</v>
      </c>
      <c r="K78" s="27">
        <f t="shared" si="10"/>
        <v>0.65389907478142228</v>
      </c>
      <c r="L78" s="24"/>
      <c r="M78" s="22">
        <v>17</v>
      </c>
      <c r="N78" s="25">
        <f t="shared" si="11"/>
        <v>9.8360000000000003</v>
      </c>
      <c r="O78" s="24"/>
      <c r="P78" s="22">
        <v>17</v>
      </c>
      <c r="Q78" s="25">
        <f t="shared" si="12"/>
        <v>0.65389907478142228</v>
      </c>
    </row>
    <row r="79" spans="1:17">
      <c r="A79" s="60"/>
      <c r="B79" s="52">
        <v>18</v>
      </c>
      <c r="C79" s="28">
        <v>10.68</v>
      </c>
      <c r="D79" s="28">
        <v>8.9</v>
      </c>
      <c r="E79" s="28">
        <v>8</v>
      </c>
      <c r="F79" s="28">
        <v>11</v>
      </c>
      <c r="G79" s="28">
        <v>11.5</v>
      </c>
      <c r="H79" s="25">
        <f t="shared" si="7"/>
        <v>10.016</v>
      </c>
      <c r="I79" s="26">
        <f t="shared" si="8"/>
        <v>3.5</v>
      </c>
      <c r="J79" s="25">
        <f t="shared" si="9"/>
        <v>1.784224</v>
      </c>
      <c r="K79" s="27">
        <f t="shared" si="10"/>
        <v>1.3357484793178691</v>
      </c>
      <c r="L79" s="24"/>
      <c r="M79" s="22">
        <v>18</v>
      </c>
      <c r="N79" s="25">
        <f t="shared" si="11"/>
        <v>10.016</v>
      </c>
      <c r="O79" s="24"/>
      <c r="P79" s="22">
        <v>18</v>
      </c>
      <c r="Q79" s="25">
        <f t="shared" si="12"/>
        <v>1.3357484793178691</v>
      </c>
    </row>
    <row r="80" spans="1:17">
      <c r="A80" s="60"/>
      <c r="B80" s="29">
        <v>19</v>
      </c>
      <c r="C80" s="28">
        <v>8.4499999999999993</v>
      </c>
      <c r="D80" s="28">
        <v>9</v>
      </c>
      <c r="E80" s="28">
        <v>10.5</v>
      </c>
      <c r="F80" s="28">
        <v>8</v>
      </c>
      <c r="G80" s="28">
        <v>10.6</v>
      </c>
      <c r="H80" s="25">
        <f t="shared" si="7"/>
        <v>9.31</v>
      </c>
      <c r="I80" s="26">
        <f t="shared" si="8"/>
        <v>2.5999999999999996</v>
      </c>
      <c r="J80" s="25">
        <f t="shared" si="9"/>
        <v>1.1263999999999998</v>
      </c>
      <c r="K80" s="27">
        <f t="shared" si="10"/>
        <v>1.0613199329137279</v>
      </c>
      <c r="L80" s="24"/>
      <c r="M80" s="29">
        <v>19</v>
      </c>
      <c r="N80" s="25">
        <f t="shared" si="11"/>
        <v>9.31</v>
      </c>
      <c r="O80" s="24"/>
      <c r="P80" s="29">
        <v>19</v>
      </c>
      <c r="Q80" s="25">
        <f t="shared" si="12"/>
        <v>1.0613199329137279</v>
      </c>
    </row>
    <row r="81" spans="1:17">
      <c r="A81" s="60"/>
      <c r="B81" s="52">
        <v>20</v>
      </c>
      <c r="C81" s="28">
        <v>8</v>
      </c>
      <c r="D81" s="28">
        <v>11.5</v>
      </c>
      <c r="E81" s="28">
        <v>9.6</v>
      </c>
      <c r="F81" s="28">
        <v>10.5</v>
      </c>
      <c r="G81" s="28">
        <v>8.5</v>
      </c>
      <c r="H81" s="25">
        <f t="shared" si="7"/>
        <v>9.620000000000001</v>
      </c>
      <c r="I81" s="26">
        <f t="shared" si="8"/>
        <v>3.5</v>
      </c>
      <c r="J81" s="25">
        <f t="shared" si="9"/>
        <v>1.6375999999999997</v>
      </c>
      <c r="K81" s="27">
        <f t="shared" si="10"/>
        <v>1.2796874618437111</v>
      </c>
      <c r="L81" s="24"/>
      <c r="M81" s="22">
        <v>20</v>
      </c>
      <c r="N81" s="25">
        <f t="shared" si="11"/>
        <v>9.620000000000001</v>
      </c>
      <c r="O81" s="24"/>
      <c r="P81" s="22">
        <v>20</v>
      </c>
      <c r="Q81" s="25">
        <f t="shared" si="12"/>
        <v>1.2796874618437111</v>
      </c>
    </row>
    <row r="82" spans="1:17" ht="13.5" thickBot="1">
      <c r="A82" s="61"/>
      <c r="B82" s="29">
        <v>21</v>
      </c>
      <c r="C82" s="28">
        <v>9.9</v>
      </c>
      <c r="D82" s="28">
        <v>8.5</v>
      </c>
      <c r="E82" s="28">
        <v>8.9</v>
      </c>
      <c r="F82" s="28">
        <v>9.6</v>
      </c>
      <c r="G82" s="28">
        <v>9.8000000000000007</v>
      </c>
      <c r="H82" s="31">
        <f t="shared" si="7"/>
        <v>9.34</v>
      </c>
      <c r="I82" s="32">
        <f t="shared" si="8"/>
        <v>1.4000000000000004</v>
      </c>
      <c r="J82" s="31">
        <f t="shared" si="9"/>
        <v>0.29840000000000011</v>
      </c>
      <c r="K82" s="27">
        <f t="shared" si="10"/>
        <v>0.54626001134990665</v>
      </c>
      <c r="L82" s="24"/>
      <c r="M82" s="22">
        <v>21</v>
      </c>
      <c r="N82" s="25">
        <f t="shared" si="11"/>
        <v>9.34</v>
      </c>
      <c r="O82" s="24"/>
      <c r="P82" s="22">
        <v>21</v>
      </c>
      <c r="Q82" s="25">
        <f>K82</f>
        <v>0.54626001134990665</v>
      </c>
    </row>
    <row r="83" spans="1:17" ht="13.5" thickBot="1">
      <c r="A83" s="24"/>
      <c r="B83" s="24"/>
      <c r="C83" s="24"/>
      <c r="D83" s="24"/>
      <c r="E83" s="24"/>
      <c r="F83" s="33"/>
      <c r="G83" s="33" t="s">
        <v>73</v>
      </c>
      <c r="H83" s="34">
        <f>SUM(H62:H82)/21</f>
        <v>9.5955238095238116</v>
      </c>
      <c r="I83" s="35">
        <f>SUM(I62:I82)/21</f>
        <v>1.8980952380952381</v>
      </c>
      <c r="J83" s="35">
        <f>SUM(J62:J82)/21</f>
        <v>0.63472533333333325</v>
      </c>
      <c r="K83" s="36">
        <f>SUM(K62:K82)/21</f>
        <v>0.72505986035020742</v>
      </c>
      <c r="L83" s="24"/>
      <c r="M83" s="24"/>
      <c r="N83" s="24"/>
      <c r="O83" s="24"/>
      <c r="P83" s="24"/>
      <c r="Q83" s="24"/>
    </row>
    <row r="85" spans="1:17">
      <c r="A85" s="2" t="s">
        <v>91</v>
      </c>
    </row>
    <row r="88" spans="1:17">
      <c r="H88" s="38" t="s">
        <v>76</v>
      </c>
      <c r="I88" s="24" t="s">
        <v>77</v>
      </c>
      <c r="J88" s="24"/>
      <c r="K88" s="38" t="s">
        <v>78</v>
      </c>
      <c r="L88" s="24" t="s">
        <v>102</v>
      </c>
      <c r="M88" s="24"/>
      <c r="N88" s="24">
        <f>3/(0.94*5^(1/2))</f>
        <v>1.4272774324466744</v>
      </c>
    </row>
    <row r="89" spans="1:17">
      <c r="H89" s="41" t="s">
        <v>76</v>
      </c>
      <c r="I89" s="50">
        <f>H83+N88*K83</f>
        <v>10.6303853853746</v>
      </c>
      <c r="J89" s="24"/>
      <c r="K89" s="24"/>
      <c r="L89" s="24"/>
      <c r="M89" s="24"/>
      <c r="N89" s="24"/>
    </row>
    <row r="90" spans="1:17">
      <c r="H90" s="42"/>
      <c r="I90" s="43"/>
      <c r="J90" s="24"/>
      <c r="K90" s="24"/>
      <c r="L90" s="24"/>
      <c r="M90" s="24"/>
      <c r="N90" s="24"/>
    </row>
    <row r="91" spans="1:17">
      <c r="H91" s="38"/>
      <c r="I91" s="24"/>
      <c r="J91" s="24"/>
      <c r="K91" s="24"/>
      <c r="L91" s="24"/>
      <c r="M91" s="24"/>
      <c r="N91" s="24"/>
    </row>
    <row r="92" spans="1:17">
      <c r="H92" s="39" t="s">
        <v>79</v>
      </c>
      <c r="I92" s="40">
        <f>H83</f>
        <v>9.5955238095238116</v>
      </c>
      <c r="J92" s="24"/>
      <c r="K92" s="24"/>
      <c r="L92" s="38" t="s">
        <v>80</v>
      </c>
      <c r="M92" s="24" t="s">
        <v>81</v>
      </c>
      <c r="N92" s="24"/>
    </row>
    <row r="93" spans="1:17">
      <c r="H93" s="38"/>
      <c r="I93" s="24"/>
      <c r="J93" s="24"/>
      <c r="K93" s="24"/>
      <c r="L93" s="41" t="s">
        <v>80</v>
      </c>
      <c r="M93" s="50">
        <f>H83-N88*K83</f>
        <v>8.5606622336730229</v>
      </c>
      <c r="N93" s="24"/>
    </row>
    <row r="94" spans="1:17">
      <c r="H94" s="38"/>
      <c r="I94" s="24"/>
      <c r="J94" s="24"/>
      <c r="K94" s="24"/>
      <c r="L94" s="42"/>
      <c r="M94" s="43"/>
      <c r="N94" s="24"/>
    </row>
    <row r="104" spans="1:17">
      <c r="A104" s="1" t="s">
        <v>92</v>
      </c>
    </row>
    <row r="107" spans="1:17">
      <c r="H107" s="38" t="s">
        <v>76</v>
      </c>
      <c r="I107" s="24" t="s">
        <v>83</v>
      </c>
      <c r="J107" s="24"/>
      <c r="K107" s="38" t="s">
        <v>84</v>
      </c>
      <c r="L107" s="24" t="s">
        <v>88</v>
      </c>
      <c r="M107" s="24"/>
      <c r="N107" s="24"/>
      <c r="O107" s="24">
        <f>1+3*((1-0.94)^(1/2)/0.94)</f>
        <v>1.7817520455690998</v>
      </c>
      <c r="P107" s="24"/>
      <c r="Q107" s="33"/>
    </row>
    <row r="108" spans="1:17">
      <c r="H108" s="24"/>
      <c r="I108" s="24"/>
      <c r="J108" s="24"/>
      <c r="K108" s="38"/>
      <c r="L108" s="44"/>
      <c r="M108" s="24"/>
      <c r="N108" s="24"/>
      <c r="O108" s="24"/>
      <c r="P108" s="24"/>
      <c r="Q108" s="24"/>
    </row>
    <row r="109" spans="1:17">
      <c r="H109" s="41" t="s">
        <v>76</v>
      </c>
      <c r="I109" s="50">
        <f>O107*K83</f>
        <v>1.291876889339028</v>
      </c>
      <c r="J109" s="24"/>
      <c r="K109" s="24"/>
      <c r="L109" s="24"/>
      <c r="M109" s="24"/>
      <c r="N109" s="24"/>
      <c r="O109" s="24"/>
      <c r="P109" s="24"/>
      <c r="Q109" s="24"/>
    </row>
    <row r="110" spans="1:17">
      <c r="H110" s="42"/>
      <c r="I110" s="47"/>
      <c r="J110" s="24"/>
      <c r="K110" s="24"/>
      <c r="L110" s="24"/>
      <c r="M110" s="24"/>
      <c r="N110" s="24" t="s">
        <v>85</v>
      </c>
      <c r="O110" s="38"/>
      <c r="P110" s="46">
        <v>0.94</v>
      </c>
      <c r="Q110" s="24"/>
    </row>
    <row r="111" spans="1:17">
      <c r="H111" s="24"/>
      <c r="I111" s="24"/>
      <c r="J111" s="24"/>
      <c r="K111" s="38" t="s">
        <v>86</v>
      </c>
      <c r="L111" s="24" t="s">
        <v>38</v>
      </c>
      <c r="M111" s="24"/>
      <c r="N111" s="24"/>
      <c r="O111" s="24"/>
      <c r="P111" s="24"/>
      <c r="Q111" s="24"/>
    </row>
    <row r="112" spans="1:17">
      <c r="H112" s="24"/>
      <c r="I112" s="24"/>
      <c r="J112" s="24"/>
      <c r="K112" s="39" t="s">
        <v>86</v>
      </c>
      <c r="L112" s="45">
        <f>K83</f>
        <v>0.72505986035020742</v>
      </c>
      <c r="M112" s="24"/>
      <c r="N112" s="24"/>
      <c r="O112" s="24"/>
      <c r="P112" s="24"/>
      <c r="Q112" s="24"/>
    </row>
    <row r="113" spans="1:17">
      <c r="H113" s="24"/>
      <c r="I113" s="24"/>
      <c r="J113" s="24"/>
      <c r="K113" s="24"/>
      <c r="L113" s="24"/>
      <c r="M113" s="24"/>
      <c r="N113" s="24"/>
      <c r="O113" s="24"/>
      <c r="P113" s="24"/>
      <c r="Q113" s="24"/>
    </row>
    <row r="114" spans="1:17">
      <c r="H114" s="38" t="s">
        <v>80</v>
      </c>
      <c r="I114" s="24" t="s">
        <v>87</v>
      </c>
      <c r="J114" s="24"/>
      <c r="K114" s="38" t="s">
        <v>90</v>
      </c>
      <c r="L114" s="24" t="s">
        <v>89</v>
      </c>
      <c r="M114" s="24"/>
      <c r="N114" s="24"/>
      <c r="O114" s="38"/>
      <c r="P114" s="46"/>
      <c r="Q114" s="24"/>
    </row>
    <row r="115" spans="1:17">
      <c r="H115" s="38"/>
      <c r="I115" s="24"/>
      <c r="J115" s="24"/>
      <c r="K115" s="48" t="s">
        <v>90</v>
      </c>
      <c r="L115" s="49">
        <f>1-3*((1-0.94)^(1/2)/0.94)</f>
        <v>0.21824795443090017</v>
      </c>
      <c r="M115" s="24"/>
      <c r="N115" s="24"/>
      <c r="O115" s="24"/>
      <c r="P115" s="24"/>
      <c r="Q115" s="24"/>
    </row>
    <row r="116" spans="1:17">
      <c r="H116" s="41" t="s">
        <v>80</v>
      </c>
      <c r="I116" s="50">
        <f>L115*K83</f>
        <v>0.15824283136138692</v>
      </c>
      <c r="J116" s="24"/>
      <c r="K116" s="24"/>
      <c r="L116" s="24"/>
      <c r="M116" s="24"/>
      <c r="N116" s="24"/>
      <c r="O116" s="24"/>
      <c r="P116" s="24"/>
      <c r="Q116" s="24"/>
    </row>
    <row r="117" spans="1:17">
      <c r="H117" s="42"/>
      <c r="I117" s="47"/>
      <c r="J117" s="24"/>
      <c r="K117" s="24"/>
      <c r="L117" s="24"/>
      <c r="M117" s="24"/>
      <c r="N117" s="24"/>
      <c r="O117" s="24"/>
      <c r="P117" s="24"/>
      <c r="Q117" s="24"/>
    </row>
    <row r="125" spans="1:17">
      <c r="A125" s="1" t="s">
        <v>93</v>
      </c>
    </row>
    <row r="127" spans="1:17">
      <c r="A127" s="2" t="s">
        <v>94</v>
      </c>
    </row>
    <row r="128" spans="1:17">
      <c r="A128" s="1" t="s">
        <v>95</v>
      </c>
    </row>
    <row r="129" spans="1:1">
      <c r="A129" s="1" t="s">
        <v>96</v>
      </c>
    </row>
    <row r="131" spans="1:1">
      <c r="A131" s="2" t="s">
        <v>97</v>
      </c>
    </row>
    <row r="132" spans="1:1">
      <c r="A132" s="1" t="s">
        <v>99</v>
      </c>
    </row>
    <row r="133" spans="1:1">
      <c r="A133" s="1" t="s">
        <v>100</v>
      </c>
    </row>
    <row r="134" spans="1:1">
      <c r="A134" s="1" t="s">
        <v>101</v>
      </c>
    </row>
  </sheetData>
  <mergeCells count="12">
    <mergeCell ref="F13:G13"/>
    <mergeCell ref="B25:C25"/>
    <mergeCell ref="A62:A68"/>
    <mergeCell ref="A69:A75"/>
    <mergeCell ref="A76:A82"/>
    <mergeCell ref="C61:G61"/>
    <mergeCell ref="F12:G12"/>
    <mergeCell ref="A3:I3"/>
    <mergeCell ref="F8:G8"/>
    <mergeCell ref="F9:G9"/>
    <mergeCell ref="F11:G11"/>
    <mergeCell ref="F10:G10"/>
  </mergeCells>
  <pageMargins left="0.31496062992125984" right="0.27559055118110237" top="0.74803149606299213" bottom="0.74803149606299213" header="0.31496062992125984" footer="0.31496062992125984"/>
  <pageSetup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Oviedo Bellot</dc:creator>
  <cp:lastModifiedBy>PC1</cp:lastModifiedBy>
  <cp:lastPrinted>2015-07-16T20:07:50Z</cp:lastPrinted>
  <dcterms:created xsi:type="dcterms:W3CDTF">2015-07-16T15:02:45Z</dcterms:created>
  <dcterms:modified xsi:type="dcterms:W3CDTF">2015-07-17T22:15:33Z</dcterms:modified>
</cp:coreProperties>
</file>