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0335" windowHeight="4815"/>
  </bookViews>
  <sheets>
    <sheet name="CUADROS" sheetId="1" r:id="rId1"/>
  </sheets>
  <calcPr calcId="125725"/>
</workbook>
</file>

<file path=xl/calcChain.xml><?xml version="1.0" encoding="utf-8"?>
<calcChain xmlns="http://schemas.openxmlformats.org/spreadsheetml/2006/main">
  <c r="F73" i="1"/>
  <c r="D73"/>
  <c r="D68"/>
  <c r="D70" s="1"/>
  <c r="E63"/>
  <c r="C63"/>
  <c r="C57"/>
  <c r="C60" s="1"/>
  <c r="D54"/>
  <c r="D53"/>
  <c r="D55" s="1"/>
  <c r="D49"/>
  <c r="D35"/>
  <c r="D33"/>
  <c r="D32"/>
  <c r="C31"/>
  <c r="D31" s="1"/>
  <c r="D36" s="1"/>
  <c r="C43" s="1"/>
  <c r="E21"/>
  <c r="F21" s="1"/>
  <c r="F22" s="1"/>
  <c r="C41" s="1"/>
  <c r="E27"/>
  <c r="F27" s="1"/>
  <c r="E26"/>
  <c r="F26" s="1"/>
  <c r="E25"/>
  <c r="F25" s="1"/>
  <c r="E17"/>
  <c r="E16"/>
  <c r="F12"/>
  <c r="G12" s="1"/>
  <c r="H12" s="1"/>
  <c r="F11"/>
  <c r="G11" s="1"/>
  <c r="H11" s="1"/>
  <c r="F10"/>
  <c r="G10" s="1"/>
  <c r="H10" s="1"/>
  <c r="F9"/>
  <c r="G9" s="1"/>
  <c r="H9" s="1"/>
  <c r="F8"/>
  <c r="G8" s="1"/>
  <c r="H8" s="1"/>
  <c r="F7"/>
  <c r="G7" s="1"/>
  <c r="H7" s="1"/>
  <c r="H13" s="1"/>
  <c r="C39" s="1"/>
  <c r="E18" l="1"/>
  <c r="C40" s="1"/>
  <c r="C44" s="1"/>
  <c r="F28"/>
  <c r="C42" s="1"/>
  <c r="C45" l="1"/>
  <c r="C47" s="1"/>
  <c r="C46"/>
  <c r="D48" l="1"/>
</calcChain>
</file>

<file path=xl/sharedStrings.xml><?xml version="1.0" encoding="utf-8"?>
<sst xmlns="http://schemas.openxmlformats.org/spreadsheetml/2006/main" count="143" uniqueCount="115">
  <si>
    <t>item</t>
  </si>
  <si>
    <t>equipo</t>
  </si>
  <si>
    <t xml:space="preserve">vida util (años) </t>
  </si>
  <si>
    <t>Precio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</si>
  <si>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</si>
  <si>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</si>
  <si>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</si>
  <si>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</si>
  <si>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</si>
  <si>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</si>
  <si>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</si>
  <si>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</si>
  <si>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</si>
  <si>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hornos solares de secado</t>
  </si>
  <si>
    <t>d</t>
  </si>
  <si>
    <t>camión de 5 ton.</t>
  </si>
  <si>
    <t>e</t>
  </si>
  <si>
    <t>Equipos de oficina</t>
  </si>
  <si>
    <t>total 1 Bs.</t>
  </si>
  <si>
    <t>detalle</t>
  </si>
  <si>
    <t>cant.</t>
  </si>
  <si>
    <t>precio unit.</t>
  </si>
  <si>
    <t xml:space="preserve"> b</t>
  </si>
  <si>
    <t>total 2 Bs</t>
  </si>
  <si>
    <t>cantidad</t>
  </si>
  <si>
    <t>salario/mes Bs</t>
  </si>
  <si>
    <t>costo empresa/Bs</t>
  </si>
  <si>
    <t>Costo/mes Bs.</t>
  </si>
  <si>
    <t>personal administrativo</t>
  </si>
  <si>
    <t>total  3 Bs.</t>
  </si>
  <si>
    <t>Bs/mes</t>
  </si>
  <si>
    <t>Bs.</t>
  </si>
  <si>
    <t>total 4 Bs</t>
  </si>
  <si>
    <t>capacitaciones Bs/año</t>
  </si>
  <si>
    <t>Costos de transporte:</t>
  </si>
  <si>
    <t>TOTAL TRANSPORTE Bs.</t>
  </si>
  <si>
    <t>f</t>
  </si>
  <si>
    <t>Tractor agricola</t>
  </si>
  <si>
    <t>abono organico; bolsas</t>
  </si>
  <si>
    <t>semillas; bolsas</t>
  </si>
  <si>
    <t>Socios de la Cooperativa</t>
  </si>
  <si>
    <t>Gerente - Ing. Comercial</t>
  </si>
  <si>
    <t>Ing. Agrónomo</t>
  </si>
  <si>
    <t>Mantenimiento tractor y Camión = 1% del valor de compra</t>
  </si>
  <si>
    <t>Combustible, total consumen un promedio de 80 lts/dia; trabajan 20 días del mes</t>
  </si>
  <si>
    <t>3,74 Bs/lt</t>
  </si>
  <si>
    <t xml:space="preserve">Riego, bombas y otros </t>
  </si>
  <si>
    <t xml:space="preserve">Embasado en sacos de papel </t>
  </si>
  <si>
    <t>1Bs/bolsa de 1qq</t>
  </si>
  <si>
    <t>Costo/cont. US$</t>
  </si>
  <si>
    <t>Costo tot. Bs.</t>
  </si>
  <si>
    <t xml:space="preserve">camión Padilla - Arica </t>
  </si>
  <si>
    <t>Barco Arica - Puerto México</t>
  </si>
  <si>
    <r>
      <t>1.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INVERSIONES</t>
    </r>
  </si>
  <si>
    <r>
      <t>2.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COSTO INSUMOS, ABONOS</t>
    </r>
  </si>
  <si>
    <r>
      <t>3.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RECURSOS HUMANOS</t>
    </r>
  </si>
  <si>
    <r>
      <t>3.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RECURSOS HUMANOS - MOD</t>
    </r>
  </si>
  <si>
    <r>
      <t>4.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RECURSOS HUMANOS - MOI</t>
    </r>
  </si>
  <si>
    <r>
      <t>6.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COSTOS OPERATIVOS</t>
    </r>
  </si>
  <si>
    <t>Costo/mes Bs</t>
  </si>
  <si>
    <r>
      <t xml:space="preserve">PARTE PRACTICA:  1.- </t>
    </r>
    <r>
      <rPr>
        <sz val="10"/>
        <rFont val="Arial Narrow"/>
        <family val="2"/>
      </rPr>
      <t xml:space="preserve">  La Cooperativa "Agro - Aji" de la población de Padilla en Chuquisaca produce ají colorado (en baina) y ha conseguido un importante mercado en México. Ud. como ingeniero Comercial debe asesorar a la Cooperativa para determinar el PRECIO DE VENTA por cada bolsa de 1 qq. La cosecha de este año ha sido de 4000 qq y se venderá todo el producto.</t>
    </r>
  </si>
  <si>
    <t xml:space="preserve">2DO. EXAMEN PARCIAL - LA DIRECCION POR SISTEMAS     </t>
  </si>
  <si>
    <t>NOMBRE……………………………………………………………………………………………………</t>
  </si>
  <si>
    <t>Fecha: OR-20-NOV-2014</t>
  </si>
  <si>
    <r>
      <rPr>
        <b/>
        <sz val="10"/>
        <rFont val="Arial Narrow"/>
        <family val="2"/>
      </rPr>
      <t>PREGUNTAS:</t>
    </r>
    <r>
      <rPr>
        <sz val="10"/>
        <rFont val="Arial Narrow"/>
        <family val="2"/>
      </rPr>
      <t xml:space="preserve"> A) Cual es el Costo Neto de Producción por Quintal?;      B) Si voy a emplear contenedores de 20' y en cada contenedor caben  415 bolsas. Cuantos contenedores necesito?      C) Si los costos de transporte estan compuestos por: (VER CUADRO ABAJO); Cual es el Costo Total por cada qq puesto en México?.    D) Se planifica una Utilidad del 10%, Cual es el COSTO DE VENTA POR QQ?   E) Si en México el precio de venta en el mercado es de US$ 50 la bolsa, somos competitivos?. En cualquier caso QUE RECOMIENDA?.  (CADA INCISO VALE 10 PTOS.)</t>
    </r>
  </si>
  <si>
    <t> Total 5</t>
  </si>
  <si>
    <t>RESUMEN:</t>
  </si>
  <si>
    <r>
      <t>5.</t>
    </r>
    <r>
      <rPr>
        <b/>
        <sz val="7"/>
        <rFont val="Times New Roman"/>
        <family val="1"/>
      </rPr>
      <t xml:space="preserve">        </t>
    </r>
    <r>
      <rPr>
        <b/>
        <sz val="10"/>
        <rFont val="Arial Narrow"/>
        <family val="2"/>
      </rPr>
      <t>COSTOS OPERATIVOS</t>
    </r>
  </si>
  <si>
    <t>TOTAL</t>
  </si>
  <si>
    <t>Impuestos 3% del total</t>
  </si>
  <si>
    <t>Gastos admin. 5% del total</t>
  </si>
  <si>
    <t xml:space="preserve">Costo neto por quintal = 316092 Bs/4000 qq </t>
  </si>
  <si>
    <t>A)</t>
  </si>
  <si>
    <t>B)</t>
  </si>
  <si>
    <t xml:space="preserve">Cant. De contenedores = 4000 qq/415 qq por cont. </t>
  </si>
  <si>
    <t>C)</t>
  </si>
  <si>
    <t xml:space="preserve"> =&gt; SIGNIFICA EN TOTAL 10 CONTENEDORES</t>
  </si>
  <si>
    <t xml:space="preserve">Costo total por quintal: Para determinar este costo hay que adicionar </t>
  </si>
  <si>
    <t>los COSTOS DE TRANSPORTE: 316092 + 417600</t>
  </si>
  <si>
    <t>TOTAL GLOBAL COSTOS Bs.</t>
  </si>
  <si>
    <t>COSTO TOTAL POR QUINTAL Bs</t>
  </si>
  <si>
    <t>D)</t>
  </si>
  <si>
    <t>Costo de venta por qq.: Determinamos el COSTO TOTAL PUESTO EN MEXICO:</t>
  </si>
  <si>
    <t>Costo total/ 4000 qq  =</t>
  </si>
  <si>
    <t>Bs</t>
  </si>
  <si>
    <t>E)</t>
  </si>
  <si>
    <t>la utilidad acordada del 10% = 183,42*1.1</t>
  </si>
  <si>
    <t>Precio de venta: para determinar este precio de venta, adicionamos al costo total puesto en México</t>
  </si>
  <si>
    <t>US$</t>
  </si>
  <si>
    <t>Bs  =</t>
  </si>
  <si>
    <t>oportunidad para mejorar nuestro márgen de utilidad.</t>
  </si>
  <si>
    <t xml:space="preserve">HAGAN EL SIGUIENTE EJERCICIO: </t>
  </si>
  <si>
    <t>NUESTRO PRECIO DE VENTA =</t>
  </si>
  <si>
    <t>PRECIO DE LA COMPETENCIA =</t>
  </si>
  <si>
    <t xml:space="preserve">Somos competitivos?. Por supuesto!!! . Como vemos nuestro precio de venta en México es de </t>
  </si>
  <si>
    <t xml:space="preserve">es de 29 US$ y la competencia esta vendiendo a 50 US$ (348 Bs)!!!. Entonces debemos aprovechar la </t>
  </si>
  <si>
    <t>Precio de venta mejorando nuestra utilidad: Hasta cuánto podemos mejorar la utilidad?</t>
  </si>
  <si>
    <t xml:space="preserve">% de utilidad mejorada = </t>
  </si>
  <si>
    <t>MU = pvc - ctpM</t>
  </si>
  <si>
    <t xml:space="preserve"> = NUESTRA UTILIDAD PUEDE SER DEL 81%!!!</t>
  </si>
  <si>
    <t>Pero mejor lo dejamos en un 70% (no seamos muy "optimistas")</t>
  </si>
  <si>
    <t xml:space="preserve">Entonces nuestro precio de venta  = costo total puesto en México * Utilidad </t>
  </si>
  <si>
    <t>183,4* 1,7</t>
  </si>
  <si>
    <t>Bs. =</t>
  </si>
  <si>
    <t>VENDEMOS NUESTRO PRODUCTO EN 45 US$ CADA QUINTAL CON UN EXCELENTE MARGEN DE GANANCIA Y AUN SOMOS MUY COMPETITIVOS</t>
  </si>
  <si>
    <t xml:space="preserve">De las 5 ecuaciones la más confiable es la POLINOMICA  debido a que el coeficiente de determinación </t>
  </si>
  <si>
    <t>R^2 es el que se aproxima más a la unidad. Sin embargo, ante la duda generada por el reemplazo</t>
  </si>
  <si>
    <t>de los datos originales, OBSERVEN COMO VARIA LA ECUACION SI CAMBIAMOS LOS DATOS DE 1 … 10</t>
  </si>
  <si>
    <t>Entonces si se cambian los datos originales con valores de 1 … 10 SE DEBE REGRESIONAR NUEVAMENTE</t>
  </si>
  <si>
    <t>Y OBTENER OTRA ECUACIÓN (LA QUE ESTA EN FONDO CELESTE)…. OK?, AHORA ESTA MAS CLARO?.</t>
  </si>
  <si>
    <t>164.5/202</t>
  </si>
  <si>
    <t>EN EL EXAMEN ERA SUFICIENTE QUE INDIQUEN QUE SE PUEDE MEJORAR EL MARGEN DE UTILIDAD.</t>
  </si>
  <si>
    <t>B) De que producto se trata?</t>
  </si>
  <si>
    <t>ES LA VARIACIÓN DEL PRECIO DEL BARRIL DE PETROLEO A NIVEL MUNDIAL</t>
  </si>
  <si>
    <t>(Vean "La Razon" del 2 de Nov.)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</si>
</sst>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7"/>
      <name val="Times New Roman"/>
      <family val="1"/>
    </font>
    <font>
      <sz val="10"/>
      <name val="Times New Roman"/>
      <family val="1"/>
    </font>
    <font>
      <sz val="7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4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indent="5"/>
    </xf>
    <xf numFmtId="0" fontId="5" fillId="0" borderId="0" xfId="0" applyFont="1" applyAlignment="1"/>
    <xf numFmtId="0" fontId="5" fillId="0" borderId="3" xfId="0" applyFont="1" applyBorder="1" applyAlignment="1">
      <alignment horizont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9" fontId="6" fillId="0" borderId="3" xfId="0" applyNumberFormat="1" applyFont="1" applyBorder="1" applyAlignment="1">
      <alignment horizontal="right"/>
    </xf>
    <xf numFmtId="0" fontId="9" fillId="0" borderId="0" xfId="0" applyFont="1"/>
    <xf numFmtId="0" fontId="6" fillId="0" borderId="3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Border="1"/>
    <xf numFmtId="0" fontId="4" fillId="0" borderId="3" xfId="0" applyFont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2" fillId="0" borderId="3" xfId="0" applyFont="1" applyBorder="1"/>
    <xf numFmtId="1" fontId="12" fillId="0" borderId="3" xfId="0" applyNumberFormat="1" applyFont="1" applyBorder="1"/>
    <xf numFmtId="2" fontId="12" fillId="0" borderId="3" xfId="0" applyNumberFormat="1" applyFont="1" applyBorder="1"/>
    <xf numFmtId="0" fontId="13" fillId="0" borderId="1" xfId="0" applyFont="1" applyBorder="1" applyAlignment="1">
      <alignment horizontal="right"/>
    </xf>
    <xf numFmtId="2" fontId="13" fillId="0" borderId="2" xfId="0" applyNumberFormat="1" applyFont="1" applyBorder="1"/>
    <xf numFmtId="0" fontId="13" fillId="0" borderId="2" xfId="0" applyFont="1" applyBorder="1"/>
    <xf numFmtId="164" fontId="12" fillId="0" borderId="3" xfId="0" applyNumberFormat="1" applyFont="1" applyBorder="1"/>
    <xf numFmtId="164" fontId="13" fillId="0" borderId="2" xfId="0" applyNumberFormat="1" applyFont="1" applyBorder="1"/>
    <xf numFmtId="0" fontId="12" fillId="0" borderId="3" xfId="0" applyFont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8" xfId="0" applyFont="1" applyBorder="1"/>
    <xf numFmtId="2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0" applyFont="1" applyBorder="1" applyAlignment="1"/>
    <xf numFmtId="0" fontId="10" fillId="0" borderId="0" xfId="0" applyFont="1" applyFill="1" applyBorder="1" applyAlignment="1">
      <alignment wrapText="1"/>
    </xf>
    <xf numFmtId="2" fontId="13" fillId="0" borderId="1" xfId="0" applyNumberFormat="1" applyFont="1" applyBorder="1"/>
    <xf numFmtId="0" fontId="11" fillId="0" borderId="0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/>
    </xf>
    <xf numFmtId="2" fontId="14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Border="1" applyAlignment="1">
      <alignment horizontal="left" wrapText="1"/>
    </xf>
    <xf numFmtId="2" fontId="11" fillId="0" borderId="0" xfId="0" applyNumberFormat="1" applyFont="1" applyBorder="1"/>
    <xf numFmtId="164" fontId="14" fillId="0" borderId="0" xfId="0" applyNumberFormat="1" applyFont="1" applyBorder="1"/>
    <xf numFmtId="0" fontId="4" fillId="3" borderId="0" xfId="0" applyFont="1" applyFill="1"/>
    <xf numFmtId="0" fontId="7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3" borderId="0" xfId="0" applyFont="1" applyFill="1" applyBorder="1"/>
    <xf numFmtId="0" fontId="4" fillId="3" borderId="0" xfId="0" applyFont="1" applyFill="1" applyBorder="1" applyAlignment="1"/>
    <xf numFmtId="1" fontId="14" fillId="0" borderId="0" xfId="0" applyNumberFormat="1" applyFont="1" applyBorder="1" applyAlignment="1">
      <alignment horizontal="right" wrapText="1"/>
    </xf>
    <xf numFmtId="2" fontId="13" fillId="0" borderId="0" xfId="0" applyNumberFormat="1" applyFont="1" applyBorder="1"/>
    <xf numFmtId="164" fontId="13" fillId="0" borderId="0" xfId="0" applyNumberFormat="1" applyFont="1" applyBorder="1" applyAlignment="1">
      <alignment horizontal="right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1.1791119860017506E-2"/>
                  <c:y val="0.26620309785220508"/>
                </c:manualLayout>
              </c:layout>
              <c:numFmt formatCode="General" sourceLinked="0"/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ES"/>
                </a:p>
              </c:txPr>
            </c:trendlineLbl>
          </c:trendline>
          <c:xVal>
            <c:numRef>
              <c:f>CUADROS!$J$9:$S$9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xVal>
          <c:yVal>
            <c:numRef>
              <c:f>CUADROS!$J$10:$S$10</c:f>
              <c:numCache>
                <c:formatCode>General</c:formatCode>
                <c:ptCount val="10"/>
                <c:pt idx="0">
                  <c:v>101</c:v>
                </c:pt>
                <c:pt idx="1">
                  <c:v>95</c:v>
                </c:pt>
                <c:pt idx="2">
                  <c:v>87</c:v>
                </c:pt>
                <c:pt idx="3">
                  <c:v>80</c:v>
                </c:pt>
                <c:pt idx="4">
                  <c:v>92</c:v>
                </c:pt>
                <c:pt idx="5">
                  <c:v>110</c:v>
                </c:pt>
                <c:pt idx="6">
                  <c:v>130</c:v>
                </c:pt>
                <c:pt idx="7">
                  <c:v>140</c:v>
                </c:pt>
                <c:pt idx="8">
                  <c:v>102</c:v>
                </c:pt>
                <c:pt idx="9">
                  <c:v>85</c:v>
                </c:pt>
              </c:numCache>
            </c:numRef>
          </c:yVal>
        </c:ser>
        <c:axId val="55995392"/>
        <c:axId val="83376384"/>
      </c:scatterChart>
      <c:valAx>
        <c:axId val="55995392"/>
        <c:scaling>
          <c:orientation val="minMax"/>
        </c:scaling>
        <c:axPos val="b"/>
        <c:numFmt formatCode="General" sourceLinked="1"/>
        <c:tickLblPos val="nextTo"/>
        <c:crossAx val="83376384"/>
        <c:crosses val="autoZero"/>
        <c:crossBetween val="midCat"/>
        <c:majorUnit val="1"/>
      </c:valAx>
      <c:valAx>
        <c:axId val="83376384"/>
        <c:scaling>
          <c:orientation val="minMax"/>
        </c:scaling>
        <c:axPos val="l"/>
        <c:majorGridlines/>
        <c:numFmt formatCode="General" sourceLinked="1"/>
        <c:tickLblPos val="nextTo"/>
        <c:crossAx val="5599539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1.222287839020123E-2"/>
                  <c:y val="0.27619568387284937"/>
                </c:manualLayout>
              </c:layout>
              <c:numFmt formatCode="General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ES"/>
                </a:p>
              </c:txPr>
            </c:trendlineLbl>
          </c:trendline>
          <c:xVal>
            <c:numRef>
              <c:f>CUADROS!$J$28:$S$28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CUADROS!$J$29:$S$29</c:f>
              <c:numCache>
                <c:formatCode>General</c:formatCode>
                <c:ptCount val="10"/>
                <c:pt idx="0">
                  <c:v>101</c:v>
                </c:pt>
                <c:pt idx="1">
                  <c:v>95</c:v>
                </c:pt>
                <c:pt idx="2">
                  <c:v>87</c:v>
                </c:pt>
                <c:pt idx="3">
                  <c:v>80</c:v>
                </c:pt>
                <c:pt idx="4">
                  <c:v>92</c:v>
                </c:pt>
                <c:pt idx="5">
                  <c:v>110</c:v>
                </c:pt>
                <c:pt idx="6">
                  <c:v>130</c:v>
                </c:pt>
                <c:pt idx="7">
                  <c:v>140</c:v>
                </c:pt>
                <c:pt idx="8">
                  <c:v>102</c:v>
                </c:pt>
                <c:pt idx="9">
                  <c:v>85</c:v>
                </c:pt>
              </c:numCache>
            </c:numRef>
          </c:yVal>
        </c:ser>
        <c:axId val="87942656"/>
        <c:axId val="87944192"/>
      </c:scatterChart>
      <c:valAx>
        <c:axId val="87942656"/>
        <c:scaling>
          <c:orientation val="minMax"/>
        </c:scaling>
        <c:axPos val="b"/>
        <c:numFmt formatCode="General" sourceLinked="1"/>
        <c:tickLblPos val="nextTo"/>
        <c:crossAx val="87944192"/>
        <c:crosses val="autoZero"/>
        <c:crossBetween val="midCat"/>
        <c:majorUnit val="1"/>
      </c:valAx>
      <c:valAx>
        <c:axId val="87944192"/>
        <c:scaling>
          <c:orientation val="minMax"/>
        </c:scaling>
        <c:axPos val="l"/>
        <c:majorGridlines/>
        <c:numFmt formatCode="General" sourceLinked="1"/>
        <c:tickLblPos val="nextTo"/>
        <c:crossAx val="8794265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10</xdr:row>
      <xdr:rowOff>19050</xdr:rowOff>
    </xdr:from>
    <xdr:to>
      <xdr:col>20</xdr:col>
      <xdr:colOff>495300</xdr:colOff>
      <xdr:row>23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0</xdr:row>
      <xdr:rowOff>180974</xdr:rowOff>
    </xdr:from>
    <xdr:to>
      <xdr:col>20</xdr:col>
      <xdr:colOff>95250</xdr:colOff>
      <xdr:row>4</xdr:row>
      <xdr:rowOff>57150</xdr:rowOff>
    </xdr:to>
    <xdr:sp macro="" textlink="">
      <xdr:nvSpPr>
        <xdr:cNvPr id="4" name="3 CuadroTexto"/>
        <xdr:cNvSpPr txBox="1"/>
      </xdr:nvSpPr>
      <xdr:spPr>
        <a:xfrm>
          <a:off x="8001000" y="180974"/>
          <a:ext cx="4171950" cy="1590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000">
              <a:latin typeface="Arial Narrow" pitchFamily="34" charset="0"/>
            </a:rPr>
            <a:t>PREGUNTA 2.</a:t>
          </a:r>
          <a:r>
            <a:rPr lang="es-ES" sz="1000" baseline="0">
              <a:latin typeface="Arial Narrow" pitchFamily="34" charset="0"/>
            </a:rPr>
            <a:t>  A) </a:t>
          </a:r>
          <a:r>
            <a:rPr lang="es-ES" sz="1000">
              <a:latin typeface="Arial Narrow" pitchFamily="34" charset="0"/>
            </a:rPr>
            <a:t> Los siguientes datos corresponden a la regresión de determinado producto,</a:t>
          </a:r>
          <a:r>
            <a:rPr lang="es-ES" sz="1000" baseline="0">
              <a:latin typeface="Arial Narrow" pitchFamily="34" charset="0"/>
            </a:rPr>
            <a:t> que significa LA EVOLUCIÓN POR AÑO DELPRECIO PROMEDIO ANUAL EXPRESADO EN DÓLARES: 2005 = 101; 2006 = 95; 2007 = 87; 2008 = 80; 2009 = 92; 2010 = 110; 2011 = 130; 2012 = 140; 2013 = 102; 2014 = 85. </a:t>
          </a:r>
        </a:p>
        <a:p>
          <a:r>
            <a:rPr lang="es-ES" sz="1000" baseline="0">
              <a:latin typeface="Arial Narrow" pitchFamily="34" charset="0"/>
            </a:rPr>
            <a:t>Las ecuaciones que determinan su evolución y el factor R^ 2 son: </a:t>
          </a:r>
        </a:p>
        <a:p>
          <a:r>
            <a:rPr lang="es-ES" sz="1050" baseline="0">
              <a:latin typeface="Arial Narrow" pitchFamily="34" charset="0"/>
            </a:rPr>
            <a:t>EXPONENCIAL =</a:t>
          </a:r>
        </a:p>
        <a:p>
          <a:r>
            <a:rPr lang="es-ES" sz="1050" baseline="0">
              <a:latin typeface="Arial Narrow" pitchFamily="34" charset="0"/>
            </a:rPr>
            <a:t>LINEAL=</a:t>
          </a:r>
        </a:p>
        <a:p>
          <a:r>
            <a:rPr lang="es-ES" sz="1050" baseline="0">
              <a:latin typeface="Arial Narrow" pitchFamily="34" charset="0"/>
            </a:rPr>
            <a:t>LOGARITMICA=</a:t>
          </a:r>
        </a:p>
        <a:p>
          <a:r>
            <a:rPr lang="es-ES" sz="1050" baseline="0">
              <a:latin typeface="Arial Narrow" pitchFamily="34" charset="0"/>
            </a:rPr>
            <a:t>POLINOMICA =</a:t>
          </a:r>
        </a:p>
        <a:p>
          <a:r>
            <a:rPr lang="es-ES" sz="1050" baseline="0">
              <a:latin typeface="Arial Narrow" pitchFamily="34" charset="0"/>
            </a:rPr>
            <a:t>POTENCIAL =</a:t>
          </a:r>
        </a:p>
        <a:p>
          <a:endParaRPr lang="es-ES" sz="1000" baseline="0">
            <a:latin typeface="Arial Narrow" pitchFamily="34" charset="0"/>
          </a:endParaRPr>
        </a:p>
        <a:p>
          <a:endParaRPr lang="es-ES" sz="1000"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47625</xdr:colOff>
      <xdr:row>29</xdr:row>
      <xdr:rowOff>57151</xdr:rowOff>
    </xdr:from>
    <xdr:to>
      <xdr:col>20</xdr:col>
      <xdr:colOff>523875</xdr:colOff>
      <xdr:row>42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2"/>
  <sheetViews>
    <sheetView tabSelected="1" topLeftCell="F1" zoomScaleNormal="100" workbookViewId="0">
      <selection activeCell="V49" sqref="V49"/>
    </sheetView>
  </sheetViews>
  <sheetFormatPr baseColWidth="10" defaultRowHeight="15"/>
  <cols>
    <col min="1" max="1" width="4.5703125" style="1" customWidth="1"/>
    <col min="2" max="2" width="28.85546875" style="1" bestFit="1" customWidth="1"/>
    <col min="3" max="3" width="16.5703125" style="1" customWidth="1"/>
    <col min="4" max="4" width="10.42578125" style="1" customWidth="1"/>
    <col min="5" max="5" width="11.140625" style="1" bestFit="1" customWidth="1"/>
    <col min="6" max="6" width="11.42578125" style="1"/>
    <col min="7" max="7" width="13.85546875" style="1" customWidth="1"/>
    <col min="8" max="8" width="11.42578125" style="1"/>
    <col min="9" max="9" width="1.7109375" style="1" customWidth="1"/>
    <col min="10" max="19" width="5" style="1" bestFit="1" customWidth="1"/>
    <col min="20" max="16384" width="11.42578125" style="1"/>
  </cols>
  <sheetData>
    <row r="1" spans="1:19">
      <c r="A1" s="83" t="s">
        <v>61</v>
      </c>
      <c r="B1" s="83"/>
      <c r="C1" s="83"/>
      <c r="D1" s="83"/>
      <c r="E1" s="83"/>
      <c r="F1" s="83"/>
      <c r="G1" s="83"/>
      <c r="H1" s="83"/>
      <c r="I1" s="69"/>
    </row>
    <row r="2" spans="1:19" ht="23.25" customHeight="1">
      <c r="A2" s="30" t="s">
        <v>62</v>
      </c>
      <c r="B2" s="25"/>
      <c r="C2" s="25"/>
      <c r="D2" s="25"/>
      <c r="E2" s="25"/>
      <c r="F2" s="25"/>
      <c r="G2" s="25" t="s">
        <v>63</v>
      </c>
      <c r="H2" s="25"/>
      <c r="I2" s="69"/>
    </row>
    <row r="3" spans="1:19" ht="41.25" customHeight="1">
      <c r="A3" s="84" t="s">
        <v>60</v>
      </c>
      <c r="B3" s="84"/>
      <c r="C3" s="84"/>
      <c r="D3" s="84"/>
      <c r="E3" s="84"/>
      <c r="F3" s="84"/>
      <c r="G3" s="84"/>
      <c r="H3" s="84"/>
      <c r="I3" s="70"/>
      <c r="J3" s="2"/>
      <c r="K3" s="2"/>
      <c r="L3" s="2"/>
    </row>
    <row r="4" spans="1:19" ht="55.5" customHeight="1">
      <c r="A4" s="85" t="s">
        <v>64</v>
      </c>
      <c r="B4" s="85"/>
      <c r="C4" s="85"/>
      <c r="D4" s="85"/>
      <c r="E4" s="85"/>
      <c r="F4" s="85"/>
      <c r="G4" s="85"/>
      <c r="H4" s="85"/>
      <c r="I4" s="71"/>
      <c r="J4" s="2"/>
      <c r="K4" s="2"/>
      <c r="L4" s="2"/>
    </row>
    <row r="5" spans="1:19" ht="12" customHeight="1">
      <c r="A5" s="3"/>
      <c r="B5" s="4" t="s">
        <v>53</v>
      </c>
      <c r="I5" s="69"/>
    </row>
    <row r="6" spans="1:19" ht="24" customHeight="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69"/>
    </row>
    <row r="7" spans="1:19">
      <c r="A7" s="6" t="s">
        <v>8</v>
      </c>
      <c r="B7" s="6" t="s">
        <v>9</v>
      </c>
      <c r="C7" s="7">
        <v>30</v>
      </c>
      <c r="D7" s="8">
        <v>40000</v>
      </c>
      <c r="E7" s="9">
        <v>0.05</v>
      </c>
      <c r="F7" s="31">
        <f>D7-D7*E7</f>
        <v>38000</v>
      </c>
      <c r="G7" s="32">
        <f>F7/C7</f>
        <v>1266.6666666666667</v>
      </c>
      <c r="H7" s="33">
        <f>(G7/12)*6.96</f>
        <v>734.66666666666663</v>
      </c>
      <c r="I7" s="69"/>
    </row>
    <row r="8" spans="1:19">
      <c r="A8" s="6" t="s">
        <v>10</v>
      </c>
      <c r="B8" s="6" t="s">
        <v>11</v>
      </c>
      <c r="C8" s="7">
        <v>10</v>
      </c>
      <c r="D8" s="8">
        <v>30000</v>
      </c>
      <c r="E8" s="9">
        <v>0.06</v>
      </c>
      <c r="F8" s="31">
        <f t="shared" ref="F8:F12" si="0">D8-D8*E8</f>
        <v>28200</v>
      </c>
      <c r="G8" s="32">
        <f t="shared" ref="G8:G12" si="1">F8/C8</f>
        <v>2820</v>
      </c>
      <c r="H8" s="33">
        <f t="shared" ref="H8:H12" si="2">(G8/12)*6.96</f>
        <v>1635.6</v>
      </c>
      <c r="I8" s="69"/>
    </row>
    <row r="9" spans="1:19">
      <c r="A9" s="6" t="s">
        <v>12</v>
      </c>
      <c r="B9" s="6" t="s">
        <v>13</v>
      </c>
      <c r="C9" s="7">
        <v>8</v>
      </c>
      <c r="D9" s="8">
        <v>8000</v>
      </c>
      <c r="E9" s="9">
        <v>0.1</v>
      </c>
      <c r="F9" s="31">
        <f t="shared" si="0"/>
        <v>7200</v>
      </c>
      <c r="G9" s="32">
        <f t="shared" si="1"/>
        <v>900</v>
      </c>
      <c r="H9" s="33">
        <f t="shared" si="2"/>
        <v>522</v>
      </c>
      <c r="I9" s="69"/>
      <c r="J9" s="16">
        <v>2005</v>
      </c>
      <c r="K9" s="16">
        <v>2006</v>
      </c>
      <c r="L9" s="16">
        <v>2007</v>
      </c>
      <c r="M9" s="16">
        <v>2008</v>
      </c>
      <c r="N9" s="16">
        <v>2009</v>
      </c>
      <c r="O9" s="16">
        <v>2010</v>
      </c>
      <c r="P9" s="16">
        <v>2011</v>
      </c>
      <c r="Q9" s="16">
        <v>2012</v>
      </c>
      <c r="R9" s="16">
        <v>2013</v>
      </c>
      <c r="S9" s="16">
        <v>2014</v>
      </c>
    </row>
    <row r="10" spans="1:19">
      <c r="A10" s="6" t="s">
        <v>14</v>
      </c>
      <c r="B10" s="6" t="s">
        <v>15</v>
      </c>
      <c r="C10" s="7">
        <v>10</v>
      </c>
      <c r="D10" s="8">
        <v>35000</v>
      </c>
      <c r="E10" s="9">
        <v>0.2</v>
      </c>
      <c r="F10" s="31">
        <f t="shared" si="0"/>
        <v>28000</v>
      </c>
      <c r="G10" s="32">
        <f t="shared" si="1"/>
        <v>2800</v>
      </c>
      <c r="H10" s="33">
        <f t="shared" si="2"/>
        <v>1624</v>
      </c>
      <c r="I10" s="69"/>
      <c r="J10" s="16">
        <v>101</v>
      </c>
      <c r="K10" s="16">
        <v>95</v>
      </c>
      <c r="L10" s="16">
        <v>87</v>
      </c>
      <c r="M10" s="16">
        <v>80</v>
      </c>
      <c r="N10" s="16">
        <v>92</v>
      </c>
      <c r="O10" s="16">
        <v>110</v>
      </c>
      <c r="P10" s="16">
        <v>130</v>
      </c>
      <c r="Q10" s="16">
        <v>140</v>
      </c>
      <c r="R10" s="16">
        <v>102</v>
      </c>
      <c r="S10" s="16">
        <v>85</v>
      </c>
    </row>
    <row r="11" spans="1:19">
      <c r="A11" s="6" t="s">
        <v>16</v>
      </c>
      <c r="B11" s="6" t="s">
        <v>37</v>
      </c>
      <c r="C11" s="7">
        <v>20</v>
      </c>
      <c r="D11" s="8">
        <v>50000</v>
      </c>
      <c r="E11" s="9">
        <v>0.3</v>
      </c>
      <c r="F11" s="31">
        <f t="shared" si="0"/>
        <v>35000</v>
      </c>
      <c r="G11" s="32">
        <f t="shared" si="1"/>
        <v>1750</v>
      </c>
      <c r="H11" s="33">
        <f t="shared" si="2"/>
        <v>1015.0000000000001</v>
      </c>
      <c r="I11" s="69"/>
    </row>
    <row r="12" spans="1:19">
      <c r="A12" s="6" t="s">
        <v>36</v>
      </c>
      <c r="B12" s="6" t="s">
        <v>17</v>
      </c>
      <c r="C12" s="7">
        <v>3</v>
      </c>
      <c r="D12" s="8">
        <v>5000</v>
      </c>
      <c r="E12" s="9">
        <v>0.1</v>
      </c>
      <c r="F12" s="31">
        <f t="shared" si="0"/>
        <v>4500</v>
      </c>
      <c r="G12" s="32">
        <f t="shared" si="1"/>
        <v>1500</v>
      </c>
      <c r="H12" s="33">
        <f t="shared" si="2"/>
        <v>870</v>
      </c>
      <c r="I12" s="69"/>
    </row>
    <row r="13" spans="1:19" ht="15.75" thickBot="1">
      <c r="A13" s="10"/>
      <c r="B13" s="10"/>
      <c r="C13" s="10"/>
      <c r="D13" s="10"/>
      <c r="E13" s="10"/>
      <c r="F13" s="10"/>
      <c r="G13" s="34" t="s">
        <v>18</v>
      </c>
      <c r="H13" s="35">
        <f>SUM(H7:H12)</f>
        <v>6401.2666666666664</v>
      </c>
      <c r="I13" s="69"/>
    </row>
    <row r="14" spans="1:19" ht="13.5" customHeight="1">
      <c r="A14" s="3"/>
      <c r="B14" s="4" t="s">
        <v>54</v>
      </c>
      <c r="I14" s="69"/>
    </row>
    <row r="15" spans="1:19" ht="15.75" customHeight="1">
      <c r="A15" s="5" t="s">
        <v>0</v>
      </c>
      <c r="B15" s="5" t="s">
        <v>19</v>
      </c>
      <c r="C15" s="5" t="s">
        <v>20</v>
      </c>
      <c r="D15" s="5" t="s">
        <v>21</v>
      </c>
      <c r="E15" s="5" t="s">
        <v>59</v>
      </c>
      <c r="I15" s="69"/>
    </row>
    <row r="16" spans="1:19">
      <c r="A16" s="6" t="s">
        <v>8</v>
      </c>
      <c r="B16" s="6" t="s">
        <v>38</v>
      </c>
      <c r="C16" s="8">
        <v>300</v>
      </c>
      <c r="D16" s="6">
        <v>130</v>
      </c>
      <c r="E16" s="31">
        <f>D16*C16</f>
        <v>39000</v>
      </c>
      <c r="I16" s="69"/>
    </row>
    <row r="17" spans="1:19">
      <c r="A17" s="6" t="s">
        <v>22</v>
      </c>
      <c r="B17" s="6" t="s">
        <v>39</v>
      </c>
      <c r="C17" s="11">
        <v>10</v>
      </c>
      <c r="D17" s="6">
        <v>1500</v>
      </c>
      <c r="E17" s="31">
        <f>D17*C17</f>
        <v>15000</v>
      </c>
      <c r="I17" s="69"/>
    </row>
    <row r="18" spans="1:19" ht="15.75" thickBot="1">
      <c r="A18" s="10"/>
      <c r="B18" s="10"/>
      <c r="C18" s="10"/>
      <c r="D18" s="34" t="s">
        <v>23</v>
      </c>
      <c r="E18" s="36">
        <f>SUM(E16:E17)</f>
        <v>54000</v>
      </c>
      <c r="I18" s="69"/>
    </row>
    <row r="19" spans="1:19" ht="12.75" customHeight="1">
      <c r="A19" s="3" t="s">
        <v>55</v>
      </c>
      <c r="B19" s="4" t="s">
        <v>56</v>
      </c>
      <c r="I19" s="69"/>
    </row>
    <row r="20" spans="1:19" ht="26.25">
      <c r="A20" s="5" t="s">
        <v>0</v>
      </c>
      <c r="B20" s="5" t="s">
        <v>19</v>
      </c>
      <c r="C20" s="5" t="s">
        <v>24</v>
      </c>
      <c r="D20" s="5" t="s">
        <v>25</v>
      </c>
      <c r="E20" s="5" t="s">
        <v>26</v>
      </c>
      <c r="F20" s="5" t="s">
        <v>27</v>
      </c>
      <c r="I20" s="69"/>
    </row>
    <row r="21" spans="1:19">
      <c r="A21" s="6" t="s">
        <v>8</v>
      </c>
      <c r="B21" s="6" t="s">
        <v>40</v>
      </c>
      <c r="C21" s="8">
        <v>60</v>
      </c>
      <c r="D21" s="8">
        <v>2500</v>
      </c>
      <c r="E21" s="31">
        <f>D21*C21*15</f>
        <v>2250000</v>
      </c>
      <c r="F21" s="31">
        <f>E21/12</f>
        <v>187500</v>
      </c>
      <c r="I21" s="69"/>
    </row>
    <row r="22" spans="1:19" ht="15.75" thickBot="1">
      <c r="A22" s="10"/>
      <c r="B22" s="10"/>
      <c r="C22" s="10"/>
      <c r="D22" s="10"/>
      <c r="E22" s="34" t="s">
        <v>29</v>
      </c>
      <c r="F22" s="36">
        <f>SUM(F21)</f>
        <v>187500</v>
      </c>
      <c r="I22" s="69"/>
    </row>
    <row r="23" spans="1:19" ht="12.75" customHeight="1">
      <c r="A23" s="10"/>
      <c r="B23" s="4" t="s">
        <v>57</v>
      </c>
      <c r="C23" s="10"/>
      <c r="D23" s="10"/>
      <c r="E23" s="12"/>
      <c r="F23" s="13"/>
      <c r="I23" s="69"/>
    </row>
    <row r="24" spans="1:19" ht="26.25">
      <c r="A24" s="5" t="s">
        <v>0</v>
      </c>
      <c r="B24" s="5" t="s">
        <v>19</v>
      </c>
      <c r="C24" s="5" t="s">
        <v>24</v>
      </c>
      <c r="D24" s="5" t="s">
        <v>25</v>
      </c>
      <c r="E24" s="5" t="s">
        <v>26</v>
      </c>
      <c r="F24" s="5" t="s">
        <v>27</v>
      </c>
      <c r="I24" s="69"/>
    </row>
    <row r="25" spans="1:19">
      <c r="A25" s="6" t="s">
        <v>12</v>
      </c>
      <c r="B25" s="6" t="s">
        <v>41</v>
      </c>
      <c r="C25" s="8">
        <v>1</v>
      </c>
      <c r="D25" s="8">
        <v>12000</v>
      </c>
      <c r="E25" s="31">
        <f>D25*14</f>
        <v>168000</v>
      </c>
      <c r="F25" s="31">
        <f>E25/12</f>
        <v>14000</v>
      </c>
      <c r="I25" s="69"/>
      <c r="J25" s="1" t="s">
        <v>105</v>
      </c>
    </row>
    <row r="26" spans="1:19">
      <c r="A26" s="6" t="s">
        <v>14</v>
      </c>
      <c r="B26" s="6" t="s">
        <v>42</v>
      </c>
      <c r="C26" s="8">
        <v>1</v>
      </c>
      <c r="D26" s="8">
        <v>10500</v>
      </c>
      <c r="E26" s="31">
        <f t="shared" ref="E26" si="3">D26*14</f>
        <v>147000</v>
      </c>
      <c r="F26" s="31">
        <f t="shared" ref="F26" si="4">E26/12</f>
        <v>12250</v>
      </c>
      <c r="I26" s="69"/>
      <c r="J26" s="1" t="s">
        <v>106</v>
      </c>
    </row>
    <row r="27" spans="1:19">
      <c r="A27" s="6" t="s">
        <v>16</v>
      </c>
      <c r="B27" s="6" t="s">
        <v>28</v>
      </c>
      <c r="C27" s="8">
        <v>2</v>
      </c>
      <c r="D27" s="8">
        <v>2200</v>
      </c>
      <c r="E27" s="31">
        <f>D27*14</f>
        <v>30800</v>
      </c>
      <c r="F27" s="37">
        <f>(E27/12)*C27</f>
        <v>5133.333333333333</v>
      </c>
      <c r="I27" s="69"/>
      <c r="J27" s="1" t="s">
        <v>107</v>
      </c>
    </row>
    <row r="28" spans="1:19" ht="15.75" thickBot="1">
      <c r="A28" s="13"/>
      <c r="B28" s="13"/>
      <c r="C28" s="12"/>
      <c r="D28" s="12"/>
      <c r="E28" s="34" t="s">
        <v>32</v>
      </c>
      <c r="F28" s="38">
        <f>SUM(F25:F27)</f>
        <v>31383.333333333332</v>
      </c>
      <c r="I28" s="69"/>
      <c r="J28" s="16">
        <v>1</v>
      </c>
      <c r="K28" s="16">
        <v>2</v>
      </c>
      <c r="L28" s="16">
        <v>3</v>
      </c>
      <c r="M28" s="16">
        <v>4</v>
      </c>
      <c r="N28" s="16">
        <v>5</v>
      </c>
      <c r="O28" s="16">
        <v>6</v>
      </c>
      <c r="P28" s="16">
        <v>7</v>
      </c>
      <c r="Q28" s="16">
        <v>8</v>
      </c>
      <c r="R28" s="16">
        <v>9</v>
      </c>
      <c r="S28" s="16">
        <v>10</v>
      </c>
    </row>
    <row r="29" spans="1:19" ht="12.75" customHeight="1">
      <c r="A29" s="3"/>
      <c r="B29" s="4" t="s">
        <v>58</v>
      </c>
      <c r="I29" s="69"/>
      <c r="J29" s="16">
        <v>101</v>
      </c>
      <c r="K29" s="16">
        <v>95</v>
      </c>
      <c r="L29" s="16">
        <v>87</v>
      </c>
      <c r="M29" s="16">
        <v>80</v>
      </c>
      <c r="N29" s="16">
        <v>92</v>
      </c>
      <c r="O29" s="16">
        <v>110</v>
      </c>
      <c r="P29" s="16">
        <v>130</v>
      </c>
      <c r="Q29" s="16">
        <v>140</v>
      </c>
      <c r="R29" s="16">
        <v>102</v>
      </c>
      <c r="S29" s="16">
        <v>85</v>
      </c>
    </row>
    <row r="30" spans="1:19">
      <c r="A30" s="14" t="s">
        <v>0</v>
      </c>
      <c r="B30" s="14" t="s">
        <v>19</v>
      </c>
      <c r="C30" s="14" t="s">
        <v>31</v>
      </c>
      <c r="D30" s="14" t="s">
        <v>30</v>
      </c>
      <c r="E30" s="86"/>
      <c r="F30" s="86"/>
      <c r="G30" s="86"/>
      <c r="H30" s="86"/>
      <c r="I30" s="69"/>
    </row>
    <row r="31" spans="1:19" ht="26.25">
      <c r="A31" s="6" t="s">
        <v>8</v>
      </c>
      <c r="B31" s="11" t="s">
        <v>43</v>
      </c>
      <c r="C31" s="31">
        <f>((D10+D11)*6.96)*1%</f>
        <v>5916</v>
      </c>
      <c r="D31" s="39">
        <f>C31/12</f>
        <v>493</v>
      </c>
      <c r="E31" s="26"/>
      <c r="F31" s="53"/>
      <c r="G31" s="53"/>
      <c r="H31" s="53"/>
      <c r="I31" s="72"/>
    </row>
    <row r="32" spans="1:19" ht="30.75" customHeight="1">
      <c r="A32" s="6" t="s">
        <v>10</v>
      </c>
      <c r="B32" s="11" t="s">
        <v>44</v>
      </c>
      <c r="C32" s="8" t="s">
        <v>45</v>
      </c>
      <c r="D32" s="33">
        <f>3.74*20*80</f>
        <v>5984.0000000000009</v>
      </c>
      <c r="E32" s="26"/>
      <c r="F32" s="26"/>
      <c r="G32" s="26"/>
      <c r="H32" s="26"/>
      <c r="I32" s="72"/>
    </row>
    <row r="33" spans="1:11">
      <c r="A33" s="6" t="s">
        <v>12</v>
      </c>
      <c r="B33" s="6" t="s">
        <v>46</v>
      </c>
      <c r="C33" s="6">
        <v>25000</v>
      </c>
      <c r="D33" s="40">
        <f>C33/12</f>
        <v>2083.3333333333335</v>
      </c>
      <c r="E33" s="26"/>
      <c r="F33" s="53"/>
      <c r="G33" s="53"/>
      <c r="H33" s="53"/>
      <c r="I33" s="72"/>
    </row>
    <row r="34" spans="1:11">
      <c r="A34" s="6" t="s">
        <v>14</v>
      </c>
      <c r="B34" s="6" t="s">
        <v>47</v>
      </c>
      <c r="C34" s="6" t="s">
        <v>48</v>
      </c>
      <c r="D34" s="37">
        <v>4000</v>
      </c>
      <c r="E34" s="54"/>
      <c r="F34" s="53"/>
      <c r="G34" s="53"/>
      <c r="H34" s="53"/>
      <c r="I34" s="72"/>
    </row>
    <row r="35" spans="1:11">
      <c r="A35" s="6" t="s">
        <v>16</v>
      </c>
      <c r="B35" s="6" t="s">
        <v>33</v>
      </c>
      <c r="C35" s="6">
        <v>10000</v>
      </c>
      <c r="D35" s="37">
        <f>C35/12</f>
        <v>833.33333333333337</v>
      </c>
      <c r="E35" s="26"/>
      <c r="F35" s="53"/>
      <c r="G35" s="53"/>
      <c r="H35" s="53"/>
      <c r="I35" s="72"/>
    </row>
    <row r="36" spans="1:11" ht="15.75" thickBot="1">
      <c r="A36" s="10"/>
      <c r="B36" s="10"/>
      <c r="C36" s="34" t="s">
        <v>65</v>
      </c>
      <c r="D36" s="55">
        <f>SUM(D31:D35)</f>
        <v>13393.666666666668</v>
      </c>
      <c r="I36" s="69"/>
    </row>
    <row r="37" spans="1:11" ht="6.75" customHeight="1">
      <c r="A37" s="10"/>
      <c r="B37" s="10"/>
      <c r="C37" s="12"/>
      <c r="D37" s="15"/>
      <c r="I37" s="69"/>
    </row>
    <row r="38" spans="1:11" ht="13.5" customHeight="1">
      <c r="A38" s="27" t="s">
        <v>66</v>
      </c>
      <c r="C38" s="12"/>
      <c r="D38" s="15"/>
      <c r="I38" s="69"/>
    </row>
    <row r="39" spans="1:11" ht="13.5" customHeight="1">
      <c r="B39" s="4" t="s">
        <v>53</v>
      </c>
      <c r="C39" s="47">
        <f>H13</f>
        <v>6401.2666666666664</v>
      </c>
      <c r="D39" s="15"/>
      <c r="I39" s="69"/>
    </row>
    <row r="40" spans="1:11" ht="13.5" customHeight="1">
      <c r="B40" s="4" t="s">
        <v>54</v>
      </c>
      <c r="C40" s="48">
        <f>E18</f>
        <v>54000</v>
      </c>
      <c r="D40" s="15"/>
      <c r="I40" s="69"/>
    </row>
    <row r="41" spans="1:11" ht="13.5" customHeight="1">
      <c r="B41" s="4" t="s">
        <v>56</v>
      </c>
      <c r="C41" s="48">
        <f>F22</f>
        <v>187500</v>
      </c>
      <c r="D41" s="15"/>
      <c r="I41" s="69"/>
    </row>
    <row r="42" spans="1:11" ht="13.5" customHeight="1">
      <c r="B42" s="4" t="s">
        <v>57</v>
      </c>
      <c r="C42" s="49">
        <f>F28</f>
        <v>31383.333333333332</v>
      </c>
      <c r="D42" s="15"/>
      <c r="I42" s="69"/>
    </row>
    <row r="43" spans="1:11" ht="13.5" customHeight="1">
      <c r="B43" s="4" t="s">
        <v>67</v>
      </c>
      <c r="C43" s="47">
        <f>D36</f>
        <v>13393.666666666668</v>
      </c>
      <c r="D43" s="15"/>
      <c r="I43" s="69"/>
    </row>
    <row r="44" spans="1:11" ht="13.5" customHeight="1">
      <c r="B44" s="51" t="s">
        <v>68</v>
      </c>
      <c r="C44" s="50">
        <f>SUM(C39:C43)</f>
        <v>292678.26666666666</v>
      </c>
      <c r="D44" s="15"/>
      <c r="I44" s="69"/>
      <c r="J44" s="1" t="s">
        <v>108</v>
      </c>
    </row>
    <row r="45" spans="1:11" ht="13.5" customHeight="1">
      <c r="B45" s="1" t="s">
        <v>70</v>
      </c>
      <c r="C45" s="12">
        <f>C44*5%</f>
        <v>14633.913333333334</v>
      </c>
      <c r="D45" s="15"/>
      <c r="I45" s="69"/>
      <c r="J45" s="1" t="s">
        <v>109</v>
      </c>
    </row>
    <row r="46" spans="1:11" ht="13.5" customHeight="1">
      <c r="B46" s="1" t="s">
        <v>69</v>
      </c>
      <c r="C46" s="12">
        <f>C44*3%</f>
        <v>8780.348</v>
      </c>
      <c r="D46" s="15"/>
      <c r="I46" s="69"/>
    </row>
    <row r="47" spans="1:11" ht="15.75" customHeight="1">
      <c r="B47" s="52" t="s">
        <v>79</v>
      </c>
      <c r="C47" s="50">
        <f>SUM(C44:C46)</f>
        <v>316092.52799999999</v>
      </c>
      <c r="D47" s="15"/>
      <c r="I47" s="69"/>
      <c r="J47" s="1" t="s">
        <v>112</v>
      </c>
    </row>
    <row r="48" spans="1:11" ht="19.5" customHeight="1">
      <c r="A48" s="1" t="s">
        <v>72</v>
      </c>
      <c r="B48" s="1" t="s">
        <v>71</v>
      </c>
      <c r="C48" s="12"/>
      <c r="D48" s="15">
        <f>C47/4000</f>
        <v>79.023132000000004</v>
      </c>
      <c r="I48" s="69"/>
      <c r="K48" s="1" t="s">
        <v>113</v>
      </c>
    </row>
    <row r="49" spans="1:11" ht="13.5" customHeight="1">
      <c r="A49" s="1" t="s">
        <v>73</v>
      </c>
      <c r="B49" s="1" t="s">
        <v>74</v>
      </c>
      <c r="C49" s="12"/>
      <c r="D49" s="15">
        <f>4000/415</f>
        <v>9.6385542168674707</v>
      </c>
      <c r="E49" s="46" t="s">
        <v>76</v>
      </c>
      <c r="F49" s="57"/>
      <c r="G49" s="44"/>
      <c r="H49" s="45"/>
      <c r="I49" s="73"/>
      <c r="K49" s="1" t="s">
        <v>114</v>
      </c>
    </row>
    <row r="50" spans="1:11" ht="13.5" customHeight="1">
      <c r="A50" s="1" t="s">
        <v>75</v>
      </c>
      <c r="B50" s="1" t="s">
        <v>77</v>
      </c>
      <c r="C50" s="12"/>
      <c r="D50" s="15"/>
      <c r="G50" s="26"/>
      <c r="H50" s="26"/>
      <c r="I50" s="72"/>
    </row>
    <row r="51" spans="1:11" ht="13.5" customHeight="1">
      <c r="B51" s="1" t="s">
        <v>78</v>
      </c>
      <c r="C51" s="12"/>
      <c r="D51" s="15"/>
      <c r="G51" s="80"/>
      <c r="H51" s="80"/>
      <c r="I51" s="80"/>
    </row>
    <row r="52" spans="1:11" ht="13.5" customHeight="1">
      <c r="B52" s="21" t="s">
        <v>34</v>
      </c>
      <c r="C52" s="22" t="s">
        <v>49</v>
      </c>
      <c r="D52" s="22" t="s">
        <v>50</v>
      </c>
      <c r="G52" s="58"/>
      <c r="H52" s="58"/>
      <c r="I52" s="58"/>
    </row>
    <row r="53" spans="1:11" ht="13.5" customHeight="1">
      <c r="B53" s="19" t="s">
        <v>51</v>
      </c>
      <c r="C53" s="20">
        <v>2800</v>
      </c>
      <c r="D53" s="42">
        <f>C53*10*6.96</f>
        <v>194880</v>
      </c>
      <c r="G53" s="58"/>
      <c r="H53" s="58"/>
      <c r="I53" s="58"/>
    </row>
    <row r="54" spans="1:11" ht="13.5" customHeight="1" thickBot="1">
      <c r="B54" s="23" t="s">
        <v>52</v>
      </c>
      <c r="C54" s="24">
        <v>3200</v>
      </c>
      <c r="D54" s="43">
        <f>C54*10*6.96</f>
        <v>222720</v>
      </c>
      <c r="G54" s="58"/>
      <c r="H54" s="58"/>
      <c r="I54" s="58"/>
    </row>
    <row r="55" spans="1:11" ht="13.5" customHeight="1" thickBot="1">
      <c r="B55" s="81" t="s">
        <v>35</v>
      </c>
      <c r="C55" s="82"/>
      <c r="D55" s="41">
        <f>SUM(D53:D54)</f>
        <v>417600</v>
      </c>
      <c r="G55" s="58"/>
      <c r="H55" s="58"/>
      <c r="I55" s="58"/>
    </row>
    <row r="56" spans="1:11" ht="13.5" customHeight="1">
      <c r="C56" s="12"/>
      <c r="D56" s="15"/>
      <c r="G56" s="58"/>
      <c r="H56" s="58"/>
      <c r="I56" s="58"/>
    </row>
    <row r="57" spans="1:11" ht="13.5" customHeight="1">
      <c r="B57" s="52" t="s">
        <v>80</v>
      </c>
      <c r="C57" s="50">
        <f>C47+D55</f>
        <v>733692.52799999993</v>
      </c>
      <c r="D57" s="15"/>
      <c r="G57" s="80"/>
      <c r="H57" s="80"/>
      <c r="I57" s="80"/>
    </row>
    <row r="58" spans="1:11" ht="13.5" customHeight="1">
      <c r="C58" s="12"/>
      <c r="D58" s="15"/>
      <c r="G58" s="80"/>
      <c r="H58" s="80"/>
      <c r="I58" s="80"/>
    </row>
    <row r="59" spans="1:11" ht="13.5" customHeight="1">
      <c r="A59" s="1" t="s">
        <v>81</v>
      </c>
      <c r="B59" s="1" t="s">
        <v>82</v>
      </c>
      <c r="C59" s="12"/>
      <c r="D59" s="15"/>
    </row>
    <row r="60" spans="1:11" ht="13.5" customHeight="1">
      <c r="B60" s="52" t="s">
        <v>83</v>
      </c>
      <c r="C60" s="76">
        <f>C57/4000</f>
        <v>183.42313199999998</v>
      </c>
      <c r="D60" s="75" t="s">
        <v>84</v>
      </c>
    </row>
    <row r="61" spans="1:11" ht="15.75" customHeight="1">
      <c r="B61" s="58" t="s">
        <v>87</v>
      </c>
      <c r="C61" s="17"/>
      <c r="D61" s="18"/>
    </row>
    <row r="62" spans="1:11">
      <c r="B62" s="58" t="s">
        <v>86</v>
      </c>
      <c r="C62" s="59"/>
      <c r="D62" s="59"/>
    </row>
    <row r="63" spans="1:11">
      <c r="B63" s="61" t="s">
        <v>92</v>
      </c>
      <c r="C63" s="74">
        <f>C60*1.1</f>
        <v>201.76544519999999</v>
      </c>
      <c r="D63" s="62" t="s">
        <v>89</v>
      </c>
      <c r="E63" s="65">
        <f>C63/6.96</f>
        <v>28.989288103448274</v>
      </c>
      <c r="F63" s="64" t="s">
        <v>88</v>
      </c>
    </row>
    <row r="64" spans="1:11">
      <c r="B64" s="60" t="s">
        <v>93</v>
      </c>
      <c r="C64" s="61">
        <v>348</v>
      </c>
      <c r="D64" s="66" t="s">
        <v>89</v>
      </c>
      <c r="E64" s="64">
        <v>50</v>
      </c>
      <c r="F64" s="64" t="s">
        <v>88</v>
      </c>
    </row>
    <row r="65" spans="1:9">
      <c r="A65" s="1" t="s">
        <v>85</v>
      </c>
      <c r="B65" s="58" t="s">
        <v>94</v>
      </c>
      <c r="C65" s="58"/>
      <c r="D65" s="56"/>
      <c r="G65" s="80"/>
      <c r="H65" s="80"/>
      <c r="I65" s="80"/>
    </row>
    <row r="66" spans="1:9">
      <c r="B66" s="58" t="s">
        <v>95</v>
      </c>
      <c r="C66" s="29"/>
      <c r="D66" s="56"/>
      <c r="G66" s="26"/>
      <c r="H66" s="26"/>
      <c r="I66" s="26"/>
    </row>
    <row r="67" spans="1:9">
      <c r="B67" s="58" t="s">
        <v>90</v>
      </c>
      <c r="C67" s="29"/>
      <c r="D67" s="56"/>
      <c r="G67" s="80"/>
      <c r="H67" s="80"/>
      <c r="I67" s="80"/>
    </row>
    <row r="68" spans="1:9">
      <c r="B68" s="58" t="s">
        <v>91</v>
      </c>
      <c r="C68" s="29" t="s">
        <v>98</v>
      </c>
      <c r="D68" s="67">
        <f>C64-C60</f>
        <v>164.57686800000002</v>
      </c>
      <c r="G68" s="80"/>
      <c r="H68" s="80"/>
      <c r="I68" s="80"/>
    </row>
    <row r="69" spans="1:9">
      <c r="B69" s="53" t="s">
        <v>96</v>
      </c>
      <c r="C69" s="53"/>
      <c r="D69" s="56"/>
      <c r="G69" s="53"/>
      <c r="H69" s="53"/>
      <c r="I69" s="53"/>
    </row>
    <row r="70" spans="1:9">
      <c r="B70" s="29" t="s">
        <v>97</v>
      </c>
      <c r="C70" s="58" t="s">
        <v>110</v>
      </c>
      <c r="D70" s="67">
        <f>D68/C63*100</f>
        <v>81.568411199877772</v>
      </c>
      <c r="E70" s="1" t="s">
        <v>99</v>
      </c>
    </row>
    <row r="71" spans="1:9">
      <c r="B71" s="29"/>
      <c r="C71" s="29"/>
      <c r="D71" s="56"/>
      <c r="E71" s="1" t="s">
        <v>100</v>
      </c>
    </row>
    <row r="72" spans="1:9">
      <c r="B72" s="58" t="s">
        <v>101</v>
      </c>
      <c r="C72" s="29"/>
      <c r="D72" s="56"/>
    </row>
    <row r="73" spans="1:9">
      <c r="B73" s="29"/>
      <c r="C73" s="29" t="s">
        <v>102</v>
      </c>
      <c r="D73" s="68">
        <f>C60*1.7</f>
        <v>311.81932439999997</v>
      </c>
      <c r="E73" s="64" t="s">
        <v>103</v>
      </c>
      <c r="F73" s="63">
        <f>D73/6.96</f>
        <v>44.801627068965516</v>
      </c>
      <c r="G73" s="64" t="s">
        <v>88</v>
      </c>
    </row>
    <row r="74" spans="1:9">
      <c r="B74" s="29"/>
      <c r="C74" s="29"/>
      <c r="D74" s="26"/>
    </row>
    <row r="75" spans="1:9" ht="44.25" customHeight="1">
      <c r="B75" s="29"/>
      <c r="C75" s="77" t="s">
        <v>104</v>
      </c>
      <c r="D75" s="78"/>
      <c r="E75" s="78"/>
      <c r="F75" s="79"/>
    </row>
    <row r="76" spans="1:9">
      <c r="B76" s="29"/>
      <c r="C76" s="29"/>
      <c r="D76" s="26"/>
    </row>
    <row r="77" spans="1:9">
      <c r="A77" s="27"/>
      <c r="B77" s="1" t="s">
        <v>111</v>
      </c>
    </row>
    <row r="78" spans="1:9">
      <c r="A78" s="28"/>
      <c r="B78" s="28"/>
    </row>
    <row r="79" spans="1:9">
      <c r="A79" s="28"/>
      <c r="B79" s="28"/>
    </row>
    <row r="80" spans="1:9">
      <c r="A80" s="28"/>
      <c r="B80" s="28"/>
    </row>
    <row r="81" spans="1:2">
      <c r="A81" s="28"/>
      <c r="B81" s="28"/>
    </row>
    <row r="82" spans="1:2">
      <c r="A82" s="28"/>
      <c r="B82" s="28"/>
    </row>
  </sheetData>
  <mergeCells count="12">
    <mergeCell ref="C75:F75"/>
    <mergeCell ref="G67:I67"/>
    <mergeCell ref="G68:I68"/>
    <mergeCell ref="B55:C55"/>
    <mergeCell ref="A1:H1"/>
    <mergeCell ref="A3:H3"/>
    <mergeCell ref="A4:H4"/>
    <mergeCell ref="E30:H30"/>
    <mergeCell ref="G51:I51"/>
    <mergeCell ref="G57:I57"/>
    <mergeCell ref="G58:I58"/>
    <mergeCell ref="G65:I65"/>
  </mergeCells>
  <pageMargins left="0.24" right="0.19685039370078741" top="0.19685039370078741" bottom="3.937007874015748E-2" header="0.31496062992125984" footer="0.31496062992125984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</dc:creator>
  <cp:lastModifiedBy>Hugo Oviedo</cp:lastModifiedBy>
  <cp:lastPrinted>2014-11-19T15:45:04Z</cp:lastPrinted>
  <dcterms:created xsi:type="dcterms:W3CDTF">2014-11-14T14:58:11Z</dcterms:created>
  <dcterms:modified xsi:type="dcterms:W3CDTF">2014-11-28T22:10:25Z</dcterms:modified>
</cp:coreProperties>
</file>