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135" windowWidth="11595" windowHeight="6150"/>
  </bookViews>
  <sheets>
    <sheet name="GRAF X-S" sheetId="2" r:id="rId1"/>
    <sheet name="Hoja1" sheetId="3" r:id="rId2"/>
  </sheets>
  <calcPr calcId="125725"/>
</workbook>
</file>

<file path=xl/calcChain.xml><?xml version="1.0" encoding="utf-8"?>
<calcChain xmlns="http://schemas.openxmlformats.org/spreadsheetml/2006/main">
  <c r="Q89" i="2"/>
  <c r="Q92"/>
  <c r="H3"/>
  <c r="N3" l="1"/>
  <c r="I3"/>
  <c r="Q3" s="1"/>
  <c r="J3"/>
  <c r="K3" s="1"/>
  <c r="T3" s="1"/>
  <c r="H4"/>
  <c r="N4" s="1"/>
  <c r="I4"/>
  <c r="Q4" s="1"/>
  <c r="J4"/>
  <c r="K4" s="1"/>
  <c r="T4" s="1"/>
  <c r="H5"/>
  <c r="N5" s="1"/>
  <c r="I5"/>
  <c r="Q5" s="1"/>
  <c r="J5"/>
  <c r="K5" s="1"/>
  <c r="T5" s="1"/>
  <c r="H6"/>
  <c r="N6" s="1"/>
  <c r="I6"/>
  <c r="Q6" s="1"/>
  <c r="J6"/>
  <c r="K6" s="1"/>
  <c r="T6" s="1"/>
  <c r="H7"/>
  <c r="N7" s="1"/>
  <c r="I7"/>
  <c r="Q7" s="1"/>
  <c r="J7"/>
  <c r="K7" s="1"/>
  <c r="T7" s="1"/>
  <c r="H8"/>
  <c r="N8" s="1"/>
  <c r="I8"/>
  <c r="Q8" s="1"/>
  <c r="J8"/>
  <c r="K8" s="1"/>
  <c r="T8" s="1"/>
  <c r="H9"/>
  <c r="N9" s="1"/>
  <c r="I9"/>
  <c r="Q9" s="1"/>
  <c r="J9"/>
  <c r="K9" s="1"/>
  <c r="T9" s="1"/>
  <c r="H10"/>
  <c r="N10" s="1"/>
  <c r="I10"/>
  <c r="Q10" s="1"/>
  <c r="J10"/>
  <c r="K10" s="1"/>
  <c r="T10" s="1"/>
  <c r="H11"/>
  <c r="N11" s="1"/>
  <c r="I11"/>
  <c r="Q11" s="1"/>
  <c r="J11"/>
  <c r="K11" s="1"/>
  <c r="T11" s="1"/>
  <c r="H12"/>
  <c r="N12" s="1"/>
  <c r="I12"/>
  <c r="Q12" s="1"/>
  <c r="J12"/>
  <c r="K12" s="1"/>
  <c r="T12" s="1"/>
  <c r="H13"/>
  <c r="N13" s="1"/>
  <c r="I13"/>
  <c r="Q13" s="1"/>
  <c r="J13"/>
  <c r="K13" s="1"/>
  <c r="T13" s="1"/>
  <c r="H14"/>
  <c r="N14" s="1"/>
  <c r="I14"/>
  <c r="Q14" s="1"/>
  <c r="J14"/>
  <c r="K14" s="1"/>
  <c r="T14" s="1"/>
  <c r="H15"/>
  <c r="N15" s="1"/>
  <c r="I15"/>
  <c r="Q15" s="1"/>
  <c r="J15"/>
  <c r="K15" s="1"/>
  <c r="T15" s="1"/>
  <c r="H16"/>
  <c r="J16" s="1"/>
  <c r="I16"/>
  <c r="Q16" s="1"/>
  <c r="H17"/>
  <c r="J17" s="1"/>
  <c r="K17" s="1"/>
  <c r="T17" s="1"/>
  <c r="I17"/>
  <c r="Q17" s="1"/>
  <c r="H18"/>
  <c r="J18" s="1"/>
  <c r="K18" s="1"/>
  <c r="T18" s="1"/>
  <c r="I18"/>
  <c r="Q18" s="1"/>
  <c r="H19"/>
  <c r="J19" s="1"/>
  <c r="K19" s="1"/>
  <c r="T19" s="1"/>
  <c r="I19"/>
  <c r="Q19" s="1"/>
  <c r="H20"/>
  <c r="J20" s="1"/>
  <c r="K20" s="1"/>
  <c r="T20" s="1"/>
  <c r="I20"/>
  <c r="Q20" s="1"/>
  <c r="H21"/>
  <c r="J21" s="1"/>
  <c r="K21" s="1"/>
  <c r="T21" s="1"/>
  <c r="I21"/>
  <c r="Q21" s="1"/>
  <c r="H22"/>
  <c r="N22" s="1"/>
  <c r="I22"/>
  <c r="Q22" s="1"/>
  <c r="J22"/>
  <c r="K22" s="1"/>
  <c r="T22" s="1"/>
  <c r="H23"/>
  <c r="N23" s="1"/>
  <c r="I23"/>
  <c r="I24" s="1"/>
  <c r="J23"/>
  <c r="K23" s="1"/>
  <c r="T23" s="1"/>
  <c r="H24"/>
  <c r="C55" s="1"/>
  <c r="H51"/>
  <c r="K85"/>
  <c r="F86" s="1"/>
  <c r="N20" l="1"/>
  <c r="N18"/>
  <c r="N21"/>
  <c r="N19"/>
  <c r="N16"/>
  <c r="Q23"/>
  <c r="Q24" s="1"/>
  <c r="N17"/>
  <c r="K16"/>
  <c r="T16" s="1"/>
  <c r="J24"/>
  <c r="K24" l="1"/>
  <c r="F90" s="1"/>
  <c r="C88"/>
  <c r="G57"/>
  <c r="C53"/>
  <c r="C95" l="1"/>
</calcChain>
</file>

<file path=xl/sharedStrings.xml><?xml version="1.0" encoding="utf-8"?>
<sst xmlns="http://schemas.openxmlformats.org/spreadsheetml/2006/main" count="60" uniqueCount="41">
  <si>
    <t>MUESTRA</t>
  </si>
  <si>
    <t>MEDIA</t>
  </si>
  <si>
    <t>RANGO</t>
  </si>
  <si>
    <t xml:space="preserve">         PESO EN GRS. DE LAS MUESTRAS</t>
  </si>
  <si>
    <t>PROMEDIOS</t>
  </si>
  <si>
    <t>TURNOS</t>
  </si>
  <si>
    <t>LC=</t>
  </si>
  <si>
    <t>VARIANZA</t>
  </si>
  <si>
    <t>DESV. ESTANDAR</t>
  </si>
  <si>
    <t>LSC=</t>
  </si>
  <si>
    <t>H25+H53*K25</t>
  </si>
  <si>
    <t>LC =</t>
  </si>
  <si>
    <t>LIC=</t>
  </si>
  <si>
    <t>H25-H53*K25</t>
  </si>
  <si>
    <t>c4*S</t>
  </si>
  <si>
    <t>B5=</t>
  </si>
  <si>
    <t>X+A3*S</t>
  </si>
  <si>
    <t>A3=</t>
  </si>
  <si>
    <t>X-A3*S</t>
  </si>
  <si>
    <t>B4*S</t>
  </si>
  <si>
    <t>B4=</t>
  </si>
  <si>
    <t>sale negativo el valor y se considera = 0</t>
  </si>
  <si>
    <t>0*5,76</t>
  </si>
  <si>
    <t>CONCLUSION: LA MUESTRA 14 SE ENCUENTRA FUERA DEL RANGO DE ESTÁNDAR (ES MUY ALTO)</t>
  </si>
  <si>
    <t>3/8(c4*n^(1/2))</t>
  </si>
  <si>
    <t>2.0887*3,05</t>
  </si>
  <si>
    <t>B3*S</t>
  </si>
  <si>
    <t>c4 - 3*(1-(c4)^2))^(1/2)</t>
  </si>
  <si>
    <t>CONCLUSION: LAS MUESTRAS 12 y 19 SE ENCUENTRAN FUERA DE CONTROL</t>
  </si>
  <si>
    <t>la fórmula es = 1+((1-c4^2)/c4^2)^(1/2)    =&gt;</t>
  </si>
  <si>
    <t xml:space="preserve">   De tablas  c4 =</t>
  </si>
  <si>
    <t xml:space="preserve">PRIMERO 7 A 15    A. CASTRO </t>
  </si>
  <si>
    <t xml:space="preserve">SEGUNDO 16 - 22     J. CHOQUE   </t>
  </si>
  <si>
    <t>TERCERO 23 - 6    P. QUISPE</t>
  </si>
  <si>
    <t>INDICE DE CAPACIDAD</t>
  </si>
  <si>
    <t>CAPACIDAD DE MAQUINAS =</t>
  </si>
  <si>
    <t>(LST - LIT)/8S</t>
  </si>
  <si>
    <t xml:space="preserve"> = &gt;  (28.69 - 20.04)/8*3.031 </t>
  </si>
  <si>
    <t>CAPACIDAD DEL PROCESO =</t>
  </si>
  <si>
    <t>(LST - LIT)/6S</t>
  </si>
  <si>
    <t xml:space="preserve"> = &gt;  (28.69 - 20.04)/6*3.031 </t>
  </si>
</sst>
</file>

<file path=xl/styles.xml><?xml version="1.0" encoding="utf-8"?>
<styleSheet xmlns="http://schemas.openxmlformats.org/spreadsheetml/2006/main">
  <numFmts count="1">
    <numFmt numFmtId="165" formatCode="0.000"/>
  </numFmts>
  <fonts count="3">
    <font>
      <sz val="10"/>
      <name val="Arial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2" fillId="0" borderId="0" xfId="0" applyFont="1"/>
    <xf numFmtId="2" fontId="2" fillId="0" borderId="1" xfId="0" applyNumberFormat="1" applyFont="1" applyBorder="1"/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2" fontId="1" fillId="0" borderId="6" xfId="0" applyNumberFormat="1" applyFont="1" applyBorder="1"/>
    <xf numFmtId="0" fontId="1" fillId="0" borderId="1" xfId="0" applyFont="1" applyBorder="1"/>
    <xf numFmtId="0" fontId="2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2" fillId="0" borderId="7" xfId="0" applyNumberFormat="1" applyFont="1" applyBorder="1"/>
    <xf numFmtId="0" fontId="2" fillId="0" borderId="7" xfId="0" applyFont="1" applyBorder="1"/>
    <xf numFmtId="0" fontId="1" fillId="2" borderId="0" xfId="0" applyFont="1" applyFill="1" applyAlignment="1">
      <alignment horizontal="right"/>
    </xf>
    <xf numFmtId="165" fontId="1" fillId="0" borderId="6" xfId="0" applyNumberFormat="1" applyFont="1" applyBorder="1"/>
    <xf numFmtId="2" fontId="1" fillId="2" borderId="0" xfId="0" applyNumberFormat="1" applyFont="1" applyFill="1"/>
    <xf numFmtId="2" fontId="1" fillId="2" borderId="0" xfId="0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165" fontId="2" fillId="0" borderId="0" xfId="0" applyNumberFormat="1" applyFont="1"/>
    <xf numFmtId="4" fontId="2" fillId="0" borderId="1" xfId="0" applyNumberFormat="1" applyFont="1" applyBorder="1"/>
    <xf numFmtId="2" fontId="1" fillId="0" borderId="8" xfId="0" applyNumberFormat="1" applyFont="1" applyBorder="1"/>
    <xf numFmtId="0" fontId="1" fillId="0" borderId="7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2" fillId="3" borderId="10" xfId="0" applyFont="1" applyFill="1" applyBorder="1"/>
    <xf numFmtId="0" fontId="1" fillId="3" borderId="11" xfId="0" applyFont="1" applyFill="1" applyBorder="1"/>
    <xf numFmtId="0" fontId="2" fillId="3" borderId="11" xfId="0" applyFont="1" applyFill="1" applyBorder="1"/>
    <xf numFmtId="0" fontId="2" fillId="3" borderId="12" xfId="0" applyFont="1" applyFill="1" applyBorder="1"/>
    <xf numFmtId="0" fontId="2" fillId="3" borderId="13" xfId="0" applyFont="1" applyFill="1" applyBorder="1"/>
    <xf numFmtId="0" fontId="2" fillId="3" borderId="0" xfId="0" applyFont="1" applyFill="1" applyBorder="1"/>
    <xf numFmtId="0" fontId="2" fillId="3" borderId="14" xfId="0" applyFont="1" applyFill="1" applyBorder="1"/>
    <xf numFmtId="0" fontId="1" fillId="3" borderId="13" xfId="0" applyFont="1" applyFill="1" applyBorder="1"/>
    <xf numFmtId="0" fontId="2" fillId="3" borderId="0" xfId="0" applyFont="1" applyFill="1" applyBorder="1" applyAlignment="1">
      <alignment horizontal="left"/>
    </xf>
    <xf numFmtId="2" fontId="2" fillId="3" borderId="0" xfId="0" applyNumberFormat="1" applyFont="1" applyFill="1" applyBorder="1" applyAlignment="1">
      <alignment horizontal="left"/>
    </xf>
    <xf numFmtId="0" fontId="2" fillId="3" borderId="15" xfId="0" applyFont="1" applyFill="1" applyBorder="1"/>
    <xf numFmtId="0" fontId="2" fillId="3" borderId="16" xfId="0" applyFont="1" applyFill="1" applyBorder="1"/>
    <xf numFmtId="0" fontId="2" fillId="3" borderId="17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GRAFICO DE CONTROL DE DESVIACION ESTÁNDAR</a:t>
            </a:r>
          </a:p>
        </c:rich>
      </c:tx>
      <c:layout>
        <c:manualLayout>
          <c:xMode val="edge"/>
          <c:yMode val="edge"/>
          <c:x val="0.16786645800730307"/>
          <c:y val="3.508771929824561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150210216981005E-2"/>
          <c:y val="0.19590699215035687"/>
          <c:w val="0.86968898676037654"/>
          <c:h val="0.6140368410682826"/>
        </c:manualLayout>
      </c:layout>
      <c:scatterChart>
        <c:scatterStyle val="smoothMarker"/>
        <c:ser>
          <c:idx val="0"/>
          <c:order val="0"/>
          <c:tx>
            <c:strRef>
              <c:f>'GRAF X-S'!$T$2</c:f>
              <c:strCache>
                <c:ptCount val="1"/>
                <c:pt idx="0">
                  <c:v>DESV. ESTANDAR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'GRAF X-S'!$S$3:$S$23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xVal>
          <c:yVal>
            <c:numRef>
              <c:f>'GRAF X-S'!$T$3:$T$23</c:f>
              <c:numCache>
                <c:formatCode>0.00</c:formatCode>
                <c:ptCount val="21"/>
                <c:pt idx="0">
                  <c:v>1.8547236990991407</c:v>
                </c:pt>
                <c:pt idx="1">
                  <c:v>1.3266499161421599</c:v>
                </c:pt>
                <c:pt idx="2">
                  <c:v>2.5612496949731396</c:v>
                </c:pt>
                <c:pt idx="3">
                  <c:v>0.4898979485566356</c:v>
                </c:pt>
                <c:pt idx="4">
                  <c:v>2.9257477676655586</c:v>
                </c:pt>
                <c:pt idx="5">
                  <c:v>1.8973665961010275</c:v>
                </c:pt>
                <c:pt idx="6">
                  <c:v>3.0983866769659336</c:v>
                </c:pt>
                <c:pt idx="7">
                  <c:v>1.7204650534085253</c:v>
                </c:pt>
                <c:pt idx="8">
                  <c:v>4.8826222462934812</c:v>
                </c:pt>
                <c:pt idx="9">
                  <c:v>4.2142615011410953</c:v>
                </c:pt>
                <c:pt idx="10">
                  <c:v>4.4000000000000004</c:v>
                </c:pt>
                <c:pt idx="11">
                  <c:v>0.74833147735478822</c:v>
                </c:pt>
                <c:pt idx="12">
                  <c:v>5.3141321022345691</c:v>
                </c:pt>
                <c:pt idx="13">
                  <c:v>6.9108610172683989</c:v>
                </c:pt>
                <c:pt idx="14">
                  <c:v>2.2271057451320084</c:v>
                </c:pt>
                <c:pt idx="15">
                  <c:v>4.1665333311999317</c:v>
                </c:pt>
                <c:pt idx="16">
                  <c:v>3.3105890714493698</c:v>
                </c:pt>
                <c:pt idx="17">
                  <c:v>3.3105890714493698</c:v>
                </c:pt>
                <c:pt idx="18">
                  <c:v>1.7204650534085253</c:v>
                </c:pt>
                <c:pt idx="19">
                  <c:v>3.1622776601683795</c:v>
                </c:pt>
                <c:pt idx="20">
                  <c:v>3.40587727318528</c:v>
                </c:pt>
              </c:numCache>
            </c:numRef>
          </c:yVal>
          <c:smooth val="1"/>
        </c:ser>
        <c:axId val="110410368"/>
        <c:axId val="111019136"/>
      </c:scatterChart>
      <c:valAx>
        <c:axId val="1104103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MUESTRA</a:t>
                </a:r>
              </a:p>
            </c:rich>
          </c:tx>
          <c:layout>
            <c:manualLayout>
              <c:xMode val="edge"/>
              <c:yMode val="edge"/>
              <c:x val="0.48725246163773533"/>
              <c:y val="0.888891427070276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1019136"/>
        <c:crosses val="autoZero"/>
        <c:crossBetween val="midCat"/>
        <c:majorUnit val="1"/>
      </c:valAx>
      <c:valAx>
        <c:axId val="1110191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DESV. ESTANDAR</a:t>
                </a:r>
              </a:p>
            </c:rich>
          </c:tx>
          <c:layout>
            <c:manualLayout>
              <c:xMode val="edge"/>
              <c:yMode val="edge"/>
              <c:x val="2.2662905192452801E-2"/>
              <c:y val="0.33333428515135366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041036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GRAFICO DE CONTROL DE MEDIAS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'GRAF X-S'!$N$2</c:f>
              <c:strCache>
                <c:ptCount val="1"/>
                <c:pt idx="0">
                  <c:v>MEDIA</c:v>
                </c:pt>
              </c:strCache>
            </c:strRef>
          </c:tx>
          <c:marker>
            <c:symbol val="none"/>
          </c:marker>
          <c:cat>
            <c:numRef>
              <c:f>'GRAF X-S'!$M$3:$M$23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'GRAF X-S'!$N$3:$N$23</c:f>
              <c:numCache>
                <c:formatCode>0.00</c:formatCode>
                <c:ptCount val="21"/>
                <c:pt idx="0">
                  <c:v>23.4</c:v>
                </c:pt>
                <c:pt idx="1">
                  <c:v>21.8</c:v>
                </c:pt>
                <c:pt idx="2">
                  <c:v>23.2</c:v>
                </c:pt>
                <c:pt idx="3">
                  <c:v>25.4</c:v>
                </c:pt>
                <c:pt idx="4">
                  <c:v>22.2</c:v>
                </c:pt>
                <c:pt idx="5">
                  <c:v>23</c:v>
                </c:pt>
                <c:pt idx="6">
                  <c:v>24</c:v>
                </c:pt>
                <c:pt idx="7">
                  <c:v>24.8</c:v>
                </c:pt>
                <c:pt idx="8">
                  <c:v>22.4</c:v>
                </c:pt>
                <c:pt idx="9">
                  <c:v>26.2</c:v>
                </c:pt>
                <c:pt idx="10">
                  <c:v>27.2</c:v>
                </c:pt>
                <c:pt idx="11">
                  <c:v>31.2</c:v>
                </c:pt>
                <c:pt idx="12">
                  <c:v>25.6</c:v>
                </c:pt>
                <c:pt idx="13">
                  <c:v>26.2</c:v>
                </c:pt>
                <c:pt idx="14">
                  <c:v>22.8</c:v>
                </c:pt>
                <c:pt idx="15">
                  <c:v>24.8</c:v>
                </c:pt>
                <c:pt idx="16">
                  <c:v>23.8</c:v>
                </c:pt>
                <c:pt idx="17">
                  <c:v>24.8</c:v>
                </c:pt>
                <c:pt idx="18">
                  <c:v>19.8</c:v>
                </c:pt>
                <c:pt idx="19">
                  <c:v>25</c:v>
                </c:pt>
                <c:pt idx="20">
                  <c:v>24</c:v>
                </c:pt>
              </c:numCache>
            </c:numRef>
          </c:val>
        </c:ser>
        <c:marker val="1"/>
        <c:axId val="121866880"/>
        <c:axId val="93611520"/>
      </c:lineChart>
      <c:catAx>
        <c:axId val="121866880"/>
        <c:scaling>
          <c:orientation val="minMax"/>
        </c:scaling>
        <c:axPos val="b"/>
        <c:numFmt formatCode="General" sourceLinked="1"/>
        <c:tickLblPos val="nextTo"/>
        <c:crossAx val="93611520"/>
        <c:crosses val="autoZero"/>
        <c:auto val="1"/>
        <c:lblAlgn val="ctr"/>
        <c:lblOffset val="100"/>
        <c:tickLblSkip val="1"/>
      </c:catAx>
      <c:valAx>
        <c:axId val="93611520"/>
        <c:scaling>
          <c:orientation val="minMax"/>
          <c:max val="35"/>
          <c:min val="18"/>
        </c:scaling>
        <c:axPos val="l"/>
        <c:majorGridlines/>
        <c:numFmt formatCode="0.00" sourceLinked="1"/>
        <c:tickLblPos val="nextTo"/>
        <c:crossAx val="121866880"/>
        <c:crosses val="autoZero"/>
        <c:crossBetween val="between"/>
        <c:majorUnit val="1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60</xdr:row>
      <xdr:rowOff>9525</xdr:rowOff>
    </xdr:from>
    <xdr:to>
      <xdr:col>16</xdr:col>
      <xdr:colOff>352425</xdr:colOff>
      <xdr:row>82</xdr:row>
      <xdr:rowOff>123825</xdr:rowOff>
    </xdr:to>
    <xdr:graphicFrame macro="">
      <xdr:nvGraphicFramePr>
        <xdr:cNvPr id="2066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295275</xdr:colOff>
      <xdr:row>67</xdr:row>
      <xdr:rowOff>57150</xdr:rowOff>
    </xdr:from>
    <xdr:to>
      <xdr:col>14</xdr:col>
      <xdr:colOff>28575</xdr:colOff>
      <xdr:row>67</xdr:row>
      <xdr:rowOff>57150</xdr:rowOff>
    </xdr:to>
    <xdr:sp macro="" textlink="">
      <xdr:nvSpPr>
        <xdr:cNvPr id="2067" name="Line 19"/>
        <xdr:cNvSpPr>
          <a:spLocks noChangeShapeType="1"/>
        </xdr:cNvSpPr>
      </xdr:nvSpPr>
      <xdr:spPr bwMode="auto">
        <a:xfrm>
          <a:off x="1304925" y="9963150"/>
          <a:ext cx="5143500" cy="0"/>
        </a:xfrm>
        <a:prstGeom prst="line">
          <a:avLst/>
        </a:prstGeom>
        <a:noFill/>
        <a:ln w="9525">
          <a:solidFill>
            <a:srgbClr val="FFFF00"/>
          </a:solidFill>
          <a:round/>
          <a:headEnd/>
          <a:tailEnd/>
        </a:ln>
      </xdr:spPr>
    </xdr:sp>
    <xdr:clientData/>
  </xdr:twoCellAnchor>
  <xdr:twoCellAnchor>
    <xdr:from>
      <xdr:col>2</xdr:col>
      <xdr:colOff>381000</xdr:colOff>
      <xdr:row>78</xdr:row>
      <xdr:rowOff>47625</xdr:rowOff>
    </xdr:from>
    <xdr:to>
      <xdr:col>18</xdr:col>
      <xdr:colOff>19050</xdr:colOff>
      <xdr:row>78</xdr:row>
      <xdr:rowOff>47625</xdr:rowOff>
    </xdr:to>
    <xdr:sp macro="" textlink="">
      <xdr:nvSpPr>
        <xdr:cNvPr id="2068" name="Line 20"/>
        <xdr:cNvSpPr>
          <a:spLocks noChangeShapeType="1"/>
        </xdr:cNvSpPr>
      </xdr:nvSpPr>
      <xdr:spPr bwMode="auto">
        <a:xfrm>
          <a:off x="1390650" y="11639550"/>
          <a:ext cx="5915025" cy="0"/>
        </a:xfrm>
        <a:prstGeom prst="line">
          <a:avLst/>
        </a:prstGeom>
        <a:noFill/>
        <a:ln w="9525">
          <a:solidFill>
            <a:srgbClr val="00FF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73</xdr:row>
      <xdr:rowOff>9525</xdr:rowOff>
    </xdr:from>
    <xdr:to>
      <xdr:col>13</xdr:col>
      <xdr:colOff>342900</xdr:colOff>
      <xdr:row>73</xdr:row>
      <xdr:rowOff>9525</xdr:rowOff>
    </xdr:to>
    <xdr:sp macro="" textlink="">
      <xdr:nvSpPr>
        <xdr:cNvPr id="2069" name="Line 21"/>
        <xdr:cNvSpPr>
          <a:spLocks noChangeShapeType="1"/>
        </xdr:cNvSpPr>
      </xdr:nvSpPr>
      <xdr:spPr bwMode="auto">
        <a:xfrm>
          <a:off x="1295400" y="10772775"/>
          <a:ext cx="5076825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0</xdr:col>
      <xdr:colOff>276224</xdr:colOff>
      <xdr:row>25</xdr:row>
      <xdr:rowOff>28575</xdr:rowOff>
    </xdr:from>
    <xdr:to>
      <xdr:col>12</xdr:col>
      <xdr:colOff>523874</xdr:colOff>
      <xdr:row>44</xdr:row>
      <xdr:rowOff>57150</xdr:rowOff>
    </xdr:to>
    <xdr:graphicFrame macro="">
      <xdr:nvGraphicFramePr>
        <xdr:cNvPr id="17" name="1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33</xdr:row>
      <xdr:rowOff>28575</xdr:rowOff>
    </xdr:from>
    <xdr:to>
      <xdr:col>12</xdr:col>
      <xdr:colOff>514350</xdr:colOff>
      <xdr:row>33</xdr:row>
      <xdr:rowOff>28575</xdr:rowOff>
    </xdr:to>
    <xdr:cxnSp macro="">
      <xdr:nvCxnSpPr>
        <xdr:cNvPr id="19" name="18 Conector recto"/>
        <xdr:cNvCxnSpPr/>
      </xdr:nvCxnSpPr>
      <xdr:spPr bwMode="auto">
        <a:xfrm>
          <a:off x="828675" y="5076825"/>
          <a:ext cx="523875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361950</xdr:colOff>
      <xdr:row>36</xdr:row>
      <xdr:rowOff>57150</xdr:rowOff>
    </xdr:from>
    <xdr:to>
      <xdr:col>12</xdr:col>
      <xdr:colOff>495300</xdr:colOff>
      <xdr:row>36</xdr:row>
      <xdr:rowOff>57150</xdr:rowOff>
    </xdr:to>
    <xdr:cxnSp macro="">
      <xdr:nvCxnSpPr>
        <xdr:cNvPr id="20" name="19 Conector recto"/>
        <xdr:cNvCxnSpPr/>
      </xdr:nvCxnSpPr>
      <xdr:spPr bwMode="auto">
        <a:xfrm>
          <a:off x="809625" y="5534025"/>
          <a:ext cx="523875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352425</xdr:colOff>
      <xdr:row>39</xdr:row>
      <xdr:rowOff>114300</xdr:rowOff>
    </xdr:from>
    <xdr:to>
      <xdr:col>12</xdr:col>
      <xdr:colOff>485775</xdr:colOff>
      <xdr:row>39</xdr:row>
      <xdr:rowOff>114300</xdr:rowOff>
    </xdr:to>
    <xdr:cxnSp macro="">
      <xdr:nvCxnSpPr>
        <xdr:cNvPr id="21" name="20 Conector recto"/>
        <xdr:cNvCxnSpPr/>
      </xdr:nvCxnSpPr>
      <xdr:spPr bwMode="auto">
        <a:xfrm>
          <a:off x="800100" y="6019800"/>
          <a:ext cx="523875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7"/>
  <sheetViews>
    <sheetView tabSelected="1" topLeftCell="B73" workbookViewId="0">
      <selection activeCell="Q90" sqref="Q90"/>
    </sheetView>
  </sheetViews>
  <sheetFormatPr baseColWidth="10" defaultRowHeight="11.25"/>
  <cols>
    <col min="1" max="1" width="6" style="6" customWidth="1"/>
    <col min="2" max="5" width="6.7109375" style="6" customWidth="1"/>
    <col min="6" max="6" width="7" style="6" customWidth="1"/>
    <col min="7" max="7" width="6.7109375" style="6" customWidth="1"/>
    <col min="8" max="8" width="5.85546875" style="6" bestFit="1" customWidth="1"/>
    <col min="9" max="9" width="6.42578125" style="6" bestFit="1" customWidth="1"/>
    <col min="10" max="10" width="8.42578125" style="6" customWidth="1"/>
    <col min="11" max="11" width="9.28515625" style="6" customWidth="1"/>
    <col min="12" max="12" width="2" style="6" customWidth="1"/>
    <col min="13" max="13" width="7.140625" style="6" customWidth="1"/>
    <col min="14" max="14" width="5.85546875" style="6" bestFit="1" customWidth="1"/>
    <col min="15" max="15" width="2.140625" style="6" customWidth="1"/>
    <col min="16" max="16" width="8.140625" style="6" customWidth="1"/>
    <col min="17" max="17" width="6.42578125" style="6" customWidth="1"/>
    <col min="18" max="18" width="4.5703125" style="6" customWidth="1"/>
    <col min="19" max="19" width="8.42578125" style="6" bestFit="1" customWidth="1"/>
    <col min="20" max="20" width="11.85546875" style="6" customWidth="1"/>
    <col min="21" max="16384" width="11.42578125" style="6"/>
  </cols>
  <sheetData>
    <row r="1" spans="1:20" ht="24.75" customHeight="1"/>
    <row r="2" spans="1:20" ht="22.5">
      <c r="A2" s="14" t="s">
        <v>5</v>
      </c>
      <c r="B2" s="2" t="s">
        <v>0</v>
      </c>
      <c r="C2" s="4" t="s">
        <v>3</v>
      </c>
      <c r="D2" s="5"/>
      <c r="E2" s="5"/>
      <c r="F2" s="5"/>
      <c r="G2" s="3"/>
      <c r="H2" s="3" t="s">
        <v>1</v>
      </c>
      <c r="I2" s="1" t="s">
        <v>2</v>
      </c>
      <c r="J2" s="1" t="s">
        <v>7</v>
      </c>
      <c r="K2" s="19" t="s">
        <v>8</v>
      </c>
      <c r="M2" s="2" t="s">
        <v>0</v>
      </c>
      <c r="N2" s="3" t="s">
        <v>1</v>
      </c>
      <c r="P2" s="1" t="s">
        <v>0</v>
      </c>
      <c r="Q2" s="1" t="s">
        <v>2</v>
      </c>
      <c r="S2" s="2" t="s">
        <v>0</v>
      </c>
      <c r="T2" s="19" t="s">
        <v>8</v>
      </c>
    </row>
    <row r="3" spans="1:20">
      <c r="A3" s="30" t="s">
        <v>31</v>
      </c>
      <c r="B3" s="18">
        <v>1</v>
      </c>
      <c r="C3" s="10">
        <v>22</v>
      </c>
      <c r="D3" s="10">
        <v>23</v>
      </c>
      <c r="E3" s="10">
        <v>21</v>
      </c>
      <c r="F3" s="10">
        <v>25</v>
      </c>
      <c r="G3" s="10">
        <v>26</v>
      </c>
      <c r="H3" s="7">
        <f>SUM(C3:G3)/5</f>
        <v>23.4</v>
      </c>
      <c r="I3" s="8">
        <f>MAX(C3:G3)-MIN(C3:G3)</f>
        <v>5</v>
      </c>
      <c r="J3" s="7">
        <f>((C3-H3)^2+(D3-H3)^2+(E3-H3)^2+(F3-H3)^2+(G3-H3)^2)/5</f>
        <v>3.44</v>
      </c>
      <c r="K3" s="28">
        <f>J3^(1/2)</f>
        <v>1.8547236990991407</v>
      </c>
      <c r="M3" s="1">
        <v>1</v>
      </c>
      <c r="N3" s="7">
        <f>H3</f>
        <v>23.4</v>
      </c>
      <c r="P3" s="18">
        <v>1</v>
      </c>
      <c r="Q3" s="8">
        <f>I3</f>
        <v>5</v>
      </c>
      <c r="S3" s="1">
        <v>1</v>
      </c>
      <c r="T3" s="7">
        <f>K3</f>
        <v>1.8547236990991407</v>
      </c>
    </row>
    <row r="4" spans="1:20">
      <c r="A4" s="31"/>
      <c r="B4" s="18">
        <v>2</v>
      </c>
      <c r="C4" s="9">
        <v>24</v>
      </c>
      <c r="D4" s="9">
        <v>20</v>
      </c>
      <c r="E4" s="9">
        <v>22</v>
      </c>
      <c r="F4" s="9">
        <v>21</v>
      </c>
      <c r="G4" s="9">
        <v>22</v>
      </c>
      <c r="H4" s="7">
        <f t="shared" ref="H4:H23" si="0">SUM(C4:G4)/5</f>
        <v>21.8</v>
      </c>
      <c r="I4" s="8">
        <f t="shared" ref="I4:I23" si="1">MAX(C4:G4)-MIN(C4:G4)</f>
        <v>4</v>
      </c>
      <c r="J4" s="7">
        <f t="shared" ref="J4:J23" si="2">((C4-H4)^2+(D4-H4)^2+(E4-H4)^2+(F4-H4)^2+(G4-H4)^2)/5</f>
        <v>1.7599999999999998</v>
      </c>
      <c r="K4" s="28">
        <f t="shared" ref="K4:K23" si="3">J4^(1/2)</f>
        <v>1.3266499161421599</v>
      </c>
      <c r="M4" s="1">
        <v>2</v>
      </c>
      <c r="N4" s="7">
        <f>H4</f>
        <v>21.8</v>
      </c>
      <c r="P4" s="18">
        <v>2</v>
      </c>
      <c r="Q4" s="8">
        <f t="shared" ref="Q4:Q23" si="4">I4</f>
        <v>4</v>
      </c>
      <c r="S4" s="1">
        <v>2</v>
      </c>
      <c r="T4" s="7">
        <f t="shared" ref="T4:T23" si="5">K4</f>
        <v>1.3266499161421599</v>
      </c>
    </row>
    <row r="5" spans="1:20">
      <c r="A5" s="31"/>
      <c r="B5" s="18">
        <v>3</v>
      </c>
      <c r="C5" s="9">
        <v>27</v>
      </c>
      <c r="D5" s="9">
        <v>24</v>
      </c>
      <c r="E5" s="10">
        <v>23</v>
      </c>
      <c r="F5" s="9">
        <v>19</v>
      </c>
      <c r="G5" s="9">
        <v>23</v>
      </c>
      <c r="H5" s="7">
        <f t="shared" si="0"/>
        <v>23.2</v>
      </c>
      <c r="I5" s="8">
        <f t="shared" si="1"/>
        <v>8</v>
      </c>
      <c r="J5" s="7">
        <f t="shared" si="2"/>
        <v>6.56</v>
      </c>
      <c r="K5" s="28">
        <f t="shared" si="3"/>
        <v>2.5612496949731396</v>
      </c>
      <c r="M5" s="1">
        <v>3</v>
      </c>
      <c r="N5" s="7">
        <f t="shared" ref="N5:N23" si="6">H5</f>
        <v>23.2</v>
      </c>
      <c r="P5" s="18">
        <v>3</v>
      </c>
      <c r="Q5" s="8">
        <f t="shared" si="4"/>
        <v>8</v>
      </c>
      <c r="S5" s="1">
        <v>3</v>
      </c>
      <c r="T5" s="7">
        <f t="shared" si="5"/>
        <v>2.5612496949731396</v>
      </c>
    </row>
    <row r="6" spans="1:20">
      <c r="A6" s="31"/>
      <c r="B6" s="18">
        <v>4</v>
      </c>
      <c r="C6" s="9">
        <v>26</v>
      </c>
      <c r="D6" s="9">
        <v>26</v>
      </c>
      <c r="E6" s="9">
        <v>25</v>
      </c>
      <c r="F6" s="9">
        <v>25</v>
      </c>
      <c r="G6" s="9">
        <v>25</v>
      </c>
      <c r="H6" s="7">
        <f t="shared" si="0"/>
        <v>25.4</v>
      </c>
      <c r="I6" s="8">
        <f t="shared" si="1"/>
        <v>1</v>
      </c>
      <c r="J6" s="7">
        <f t="shared" si="2"/>
        <v>0.24</v>
      </c>
      <c r="K6" s="28">
        <f t="shared" si="3"/>
        <v>0.4898979485566356</v>
      </c>
      <c r="M6" s="1">
        <v>4</v>
      </c>
      <c r="N6" s="7">
        <f t="shared" si="6"/>
        <v>25.4</v>
      </c>
      <c r="P6" s="18">
        <v>4</v>
      </c>
      <c r="Q6" s="8">
        <f t="shared" si="4"/>
        <v>1</v>
      </c>
      <c r="S6" s="1">
        <v>4</v>
      </c>
      <c r="T6" s="7">
        <f t="shared" si="5"/>
        <v>0.4898979485566356</v>
      </c>
    </row>
    <row r="7" spans="1:20">
      <c r="A7" s="31"/>
      <c r="B7" s="18">
        <v>5</v>
      </c>
      <c r="C7" s="9">
        <v>22</v>
      </c>
      <c r="D7" s="9">
        <v>22</v>
      </c>
      <c r="E7" s="10">
        <v>25</v>
      </c>
      <c r="F7" s="9">
        <v>17</v>
      </c>
      <c r="G7" s="9">
        <v>25</v>
      </c>
      <c r="H7" s="7">
        <f t="shared" si="0"/>
        <v>22.2</v>
      </c>
      <c r="I7" s="8">
        <f t="shared" si="1"/>
        <v>8</v>
      </c>
      <c r="J7" s="7">
        <f t="shared" si="2"/>
        <v>8.5599999999999987</v>
      </c>
      <c r="K7" s="28">
        <f t="shared" si="3"/>
        <v>2.9257477676655586</v>
      </c>
      <c r="M7" s="1">
        <v>5</v>
      </c>
      <c r="N7" s="7">
        <f t="shared" si="6"/>
        <v>22.2</v>
      </c>
      <c r="P7" s="18">
        <v>5</v>
      </c>
      <c r="Q7" s="8">
        <f t="shared" si="4"/>
        <v>8</v>
      </c>
      <c r="S7" s="1">
        <v>5</v>
      </c>
      <c r="T7" s="7">
        <f t="shared" si="5"/>
        <v>2.9257477676655586</v>
      </c>
    </row>
    <row r="8" spans="1:20">
      <c r="A8" s="31"/>
      <c r="B8" s="18">
        <v>6</v>
      </c>
      <c r="C8" s="9">
        <v>23</v>
      </c>
      <c r="D8" s="9">
        <v>20</v>
      </c>
      <c r="E8" s="9">
        <v>26</v>
      </c>
      <c r="F8" s="9">
        <v>23</v>
      </c>
      <c r="G8" s="9">
        <v>23</v>
      </c>
      <c r="H8" s="7">
        <f t="shared" si="0"/>
        <v>23</v>
      </c>
      <c r="I8" s="8">
        <f t="shared" si="1"/>
        <v>6</v>
      </c>
      <c r="J8" s="7">
        <f t="shared" si="2"/>
        <v>3.6</v>
      </c>
      <c r="K8" s="28">
        <f t="shared" si="3"/>
        <v>1.8973665961010275</v>
      </c>
      <c r="M8" s="1">
        <v>6</v>
      </c>
      <c r="N8" s="7">
        <f t="shared" si="6"/>
        <v>23</v>
      </c>
      <c r="P8" s="18">
        <v>6</v>
      </c>
      <c r="Q8" s="8">
        <f t="shared" si="4"/>
        <v>6</v>
      </c>
      <c r="S8" s="1">
        <v>6</v>
      </c>
      <c r="T8" s="7">
        <f t="shared" si="5"/>
        <v>1.8973665961010275</v>
      </c>
    </row>
    <row r="9" spans="1:20">
      <c r="A9" s="32"/>
      <c r="B9" s="18">
        <v>7</v>
      </c>
      <c r="C9" s="9">
        <v>25</v>
      </c>
      <c r="D9" s="9">
        <v>25</v>
      </c>
      <c r="E9" s="10">
        <v>27</v>
      </c>
      <c r="F9" s="9">
        <v>25</v>
      </c>
      <c r="G9" s="9">
        <v>18</v>
      </c>
      <c r="H9" s="7">
        <f t="shared" si="0"/>
        <v>24</v>
      </c>
      <c r="I9" s="8">
        <f t="shared" si="1"/>
        <v>9</v>
      </c>
      <c r="J9" s="7">
        <f t="shared" si="2"/>
        <v>9.6</v>
      </c>
      <c r="K9" s="28">
        <f t="shared" si="3"/>
        <v>3.0983866769659336</v>
      </c>
      <c r="M9" s="1">
        <v>7</v>
      </c>
      <c r="N9" s="7">
        <f t="shared" si="6"/>
        <v>24</v>
      </c>
      <c r="P9" s="18">
        <v>7</v>
      </c>
      <c r="Q9" s="8">
        <f t="shared" si="4"/>
        <v>9</v>
      </c>
      <c r="S9" s="1">
        <v>7</v>
      </c>
      <c r="T9" s="7">
        <f t="shared" si="5"/>
        <v>3.0983866769659336</v>
      </c>
    </row>
    <row r="10" spans="1:20">
      <c r="A10" s="30" t="s">
        <v>32</v>
      </c>
      <c r="B10" s="18">
        <v>8</v>
      </c>
      <c r="C10" s="9">
        <v>24</v>
      </c>
      <c r="D10" s="9">
        <v>24</v>
      </c>
      <c r="E10" s="9">
        <v>28</v>
      </c>
      <c r="F10" s="9">
        <v>23</v>
      </c>
      <c r="G10" s="9">
        <v>25</v>
      </c>
      <c r="H10" s="7">
        <f t="shared" si="0"/>
        <v>24.8</v>
      </c>
      <c r="I10" s="8">
        <f t="shared" si="1"/>
        <v>5</v>
      </c>
      <c r="J10" s="7">
        <f t="shared" si="2"/>
        <v>2.96</v>
      </c>
      <c r="K10" s="28">
        <f t="shared" si="3"/>
        <v>1.7204650534085253</v>
      </c>
      <c r="M10" s="1">
        <v>8</v>
      </c>
      <c r="N10" s="7">
        <f t="shared" si="6"/>
        <v>24.8</v>
      </c>
      <c r="P10" s="18">
        <v>8</v>
      </c>
      <c r="Q10" s="8">
        <f t="shared" si="4"/>
        <v>5</v>
      </c>
      <c r="S10" s="1">
        <v>8</v>
      </c>
      <c r="T10" s="7">
        <f t="shared" si="5"/>
        <v>1.7204650534085253</v>
      </c>
    </row>
    <row r="11" spans="1:20">
      <c r="A11" s="31"/>
      <c r="B11" s="18">
        <v>9</v>
      </c>
      <c r="C11" s="9">
        <v>15</v>
      </c>
      <c r="D11" s="9">
        <v>19</v>
      </c>
      <c r="E11" s="10">
        <v>29</v>
      </c>
      <c r="F11" s="9">
        <v>25</v>
      </c>
      <c r="G11" s="9">
        <v>24</v>
      </c>
      <c r="H11" s="7">
        <f t="shared" si="0"/>
        <v>22.4</v>
      </c>
      <c r="I11" s="8">
        <f t="shared" si="1"/>
        <v>14</v>
      </c>
      <c r="J11" s="7">
        <f t="shared" si="2"/>
        <v>23.839999999999996</v>
      </c>
      <c r="K11" s="28">
        <f t="shared" si="3"/>
        <v>4.8826222462934812</v>
      </c>
      <c r="M11" s="1">
        <v>9</v>
      </c>
      <c r="N11" s="7">
        <f t="shared" si="6"/>
        <v>22.4</v>
      </c>
      <c r="P11" s="18">
        <v>9</v>
      </c>
      <c r="Q11" s="8">
        <f t="shared" si="4"/>
        <v>14</v>
      </c>
      <c r="S11" s="1">
        <v>9</v>
      </c>
      <c r="T11" s="7">
        <f t="shared" si="5"/>
        <v>4.8826222462934812</v>
      </c>
    </row>
    <row r="12" spans="1:20">
      <c r="A12" s="31"/>
      <c r="B12" s="18">
        <v>10</v>
      </c>
      <c r="C12" s="9">
        <v>30</v>
      </c>
      <c r="D12" s="9">
        <v>28</v>
      </c>
      <c r="E12" s="9">
        <v>30</v>
      </c>
      <c r="F12" s="9">
        <v>24</v>
      </c>
      <c r="G12" s="9">
        <v>19</v>
      </c>
      <c r="H12" s="7">
        <f t="shared" si="0"/>
        <v>26.2</v>
      </c>
      <c r="I12" s="8">
        <f t="shared" si="1"/>
        <v>11</v>
      </c>
      <c r="J12" s="7">
        <f t="shared" si="2"/>
        <v>17.759999999999998</v>
      </c>
      <c r="K12" s="28">
        <f t="shared" si="3"/>
        <v>4.2142615011410953</v>
      </c>
      <c r="M12" s="1">
        <v>10</v>
      </c>
      <c r="N12" s="7">
        <f t="shared" si="6"/>
        <v>26.2</v>
      </c>
      <c r="P12" s="18">
        <v>10</v>
      </c>
      <c r="Q12" s="8">
        <f t="shared" si="4"/>
        <v>11</v>
      </c>
      <c r="S12" s="1">
        <v>10</v>
      </c>
      <c r="T12" s="7">
        <f t="shared" si="5"/>
        <v>4.2142615011410953</v>
      </c>
    </row>
    <row r="13" spans="1:20">
      <c r="A13" s="31"/>
      <c r="B13" s="18">
        <v>11</v>
      </c>
      <c r="C13" s="9">
        <v>27</v>
      </c>
      <c r="D13" s="9">
        <v>31</v>
      </c>
      <c r="E13" s="10">
        <v>31</v>
      </c>
      <c r="F13" s="9">
        <v>19</v>
      </c>
      <c r="G13" s="9">
        <v>28</v>
      </c>
      <c r="H13" s="7">
        <f t="shared" si="0"/>
        <v>27.2</v>
      </c>
      <c r="I13" s="8">
        <f t="shared" si="1"/>
        <v>12</v>
      </c>
      <c r="J13" s="7">
        <f t="shared" si="2"/>
        <v>19.36</v>
      </c>
      <c r="K13" s="28">
        <f t="shared" si="3"/>
        <v>4.4000000000000004</v>
      </c>
      <c r="M13" s="1">
        <v>11</v>
      </c>
      <c r="N13" s="7">
        <f t="shared" si="6"/>
        <v>27.2</v>
      </c>
      <c r="P13" s="18">
        <v>11</v>
      </c>
      <c r="Q13" s="8">
        <f t="shared" si="4"/>
        <v>12</v>
      </c>
      <c r="S13" s="1">
        <v>11</v>
      </c>
      <c r="T13" s="7">
        <f t="shared" si="5"/>
        <v>4.4000000000000004</v>
      </c>
    </row>
    <row r="14" spans="1:20">
      <c r="A14" s="31"/>
      <c r="B14" s="18">
        <v>12</v>
      </c>
      <c r="C14" s="9">
        <v>30</v>
      </c>
      <c r="D14" s="9">
        <v>31</v>
      </c>
      <c r="E14" s="9">
        <v>32</v>
      </c>
      <c r="F14" s="9">
        <v>32</v>
      </c>
      <c r="G14" s="9">
        <v>31</v>
      </c>
      <c r="H14" s="7">
        <f t="shared" si="0"/>
        <v>31.2</v>
      </c>
      <c r="I14" s="8">
        <f t="shared" si="1"/>
        <v>2</v>
      </c>
      <c r="J14" s="7">
        <f t="shared" si="2"/>
        <v>0.55999999999999994</v>
      </c>
      <c r="K14" s="28">
        <f t="shared" si="3"/>
        <v>0.74833147735478822</v>
      </c>
      <c r="M14" s="18">
        <v>12</v>
      </c>
      <c r="N14" s="7">
        <f t="shared" si="6"/>
        <v>31.2</v>
      </c>
      <c r="P14" s="18">
        <v>12</v>
      </c>
      <c r="Q14" s="8">
        <f t="shared" si="4"/>
        <v>2</v>
      </c>
      <c r="S14" s="18">
        <v>12</v>
      </c>
      <c r="T14" s="7">
        <f t="shared" si="5"/>
        <v>0.74833147735478822</v>
      </c>
    </row>
    <row r="15" spans="1:20">
      <c r="A15" s="31"/>
      <c r="B15" s="18">
        <v>13</v>
      </c>
      <c r="C15" s="9">
        <v>22</v>
      </c>
      <c r="D15" s="9">
        <v>22</v>
      </c>
      <c r="E15" s="10">
        <v>33</v>
      </c>
      <c r="F15" s="9">
        <v>31</v>
      </c>
      <c r="G15" s="9">
        <v>20</v>
      </c>
      <c r="H15" s="7">
        <f t="shared" si="0"/>
        <v>25.6</v>
      </c>
      <c r="I15" s="8">
        <f t="shared" si="1"/>
        <v>13</v>
      </c>
      <c r="J15" s="7">
        <f t="shared" si="2"/>
        <v>28.24</v>
      </c>
      <c r="K15" s="28">
        <f t="shared" si="3"/>
        <v>5.3141321022345691</v>
      </c>
      <c r="M15" s="18">
        <v>13</v>
      </c>
      <c r="N15" s="7">
        <f t="shared" si="6"/>
        <v>25.6</v>
      </c>
      <c r="P15" s="18">
        <v>13</v>
      </c>
      <c r="Q15" s="8">
        <f t="shared" si="4"/>
        <v>13</v>
      </c>
      <c r="S15" s="18">
        <v>13</v>
      </c>
      <c r="T15" s="7">
        <f t="shared" si="5"/>
        <v>5.3141321022345691</v>
      </c>
    </row>
    <row r="16" spans="1:20">
      <c r="A16" s="32"/>
      <c r="B16" s="18">
        <v>14</v>
      </c>
      <c r="C16" s="9">
        <v>23</v>
      </c>
      <c r="D16" s="9">
        <v>19</v>
      </c>
      <c r="E16" s="9">
        <v>34</v>
      </c>
      <c r="F16" s="9">
        <v>20</v>
      </c>
      <c r="G16" s="9">
        <v>35</v>
      </c>
      <c r="H16" s="7">
        <f t="shared" si="0"/>
        <v>26.2</v>
      </c>
      <c r="I16" s="8">
        <f t="shared" si="1"/>
        <v>16</v>
      </c>
      <c r="J16" s="7">
        <f t="shared" si="2"/>
        <v>47.760000000000005</v>
      </c>
      <c r="K16" s="28">
        <f t="shared" si="3"/>
        <v>6.9108610172683989</v>
      </c>
      <c r="M16" s="18">
        <v>14</v>
      </c>
      <c r="N16" s="7">
        <f t="shared" si="6"/>
        <v>26.2</v>
      </c>
      <c r="P16" s="18">
        <v>14</v>
      </c>
      <c r="Q16" s="8">
        <f t="shared" si="4"/>
        <v>16</v>
      </c>
      <c r="S16" s="18">
        <v>14</v>
      </c>
      <c r="T16" s="7">
        <f t="shared" si="5"/>
        <v>6.9108610172683989</v>
      </c>
    </row>
    <row r="17" spans="1:20">
      <c r="A17" s="30" t="s">
        <v>33</v>
      </c>
      <c r="B17" s="18">
        <v>15</v>
      </c>
      <c r="C17" s="9">
        <v>25</v>
      </c>
      <c r="D17" s="9">
        <v>25</v>
      </c>
      <c r="E17" s="10">
        <v>23</v>
      </c>
      <c r="F17" s="9">
        <v>22</v>
      </c>
      <c r="G17" s="9">
        <v>19</v>
      </c>
      <c r="H17" s="7">
        <f t="shared" si="0"/>
        <v>22.8</v>
      </c>
      <c r="I17" s="8">
        <f t="shared" si="1"/>
        <v>6</v>
      </c>
      <c r="J17" s="7">
        <f t="shared" si="2"/>
        <v>4.9599999999999991</v>
      </c>
      <c r="K17" s="28">
        <f t="shared" si="3"/>
        <v>2.2271057451320084</v>
      </c>
      <c r="M17" s="1">
        <v>15</v>
      </c>
      <c r="N17" s="7">
        <f t="shared" si="6"/>
        <v>22.8</v>
      </c>
      <c r="P17" s="18">
        <v>15</v>
      </c>
      <c r="Q17" s="8">
        <f t="shared" si="4"/>
        <v>6</v>
      </c>
      <c r="S17" s="1">
        <v>15</v>
      </c>
      <c r="T17" s="7">
        <f t="shared" si="5"/>
        <v>2.2271057451320084</v>
      </c>
    </row>
    <row r="18" spans="1:20">
      <c r="A18" s="31"/>
      <c r="B18" s="18">
        <v>16</v>
      </c>
      <c r="C18" s="9">
        <v>24</v>
      </c>
      <c r="D18" s="9">
        <v>24</v>
      </c>
      <c r="E18" s="9">
        <v>32</v>
      </c>
      <c r="F18" s="9">
        <v>19</v>
      </c>
      <c r="G18" s="9">
        <v>25</v>
      </c>
      <c r="H18" s="7">
        <f t="shared" si="0"/>
        <v>24.8</v>
      </c>
      <c r="I18" s="8">
        <f t="shared" si="1"/>
        <v>13</v>
      </c>
      <c r="J18" s="7">
        <f t="shared" si="2"/>
        <v>17.36</v>
      </c>
      <c r="K18" s="28">
        <f t="shared" si="3"/>
        <v>4.1665333311999317</v>
      </c>
      <c r="M18" s="1">
        <v>16</v>
      </c>
      <c r="N18" s="7">
        <f t="shared" si="6"/>
        <v>24.8</v>
      </c>
      <c r="P18" s="18">
        <v>16</v>
      </c>
      <c r="Q18" s="8">
        <f t="shared" si="4"/>
        <v>13</v>
      </c>
      <c r="S18" s="1">
        <v>16</v>
      </c>
      <c r="T18" s="7">
        <f t="shared" si="5"/>
        <v>4.1665333311999317</v>
      </c>
    </row>
    <row r="19" spans="1:20">
      <c r="A19" s="31"/>
      <c r="B19" s="18">
        <v>17</v>
      </c>
      <c r="C19" s="9">
        <v>19</v>
      </c>
      <c r="D19" s="9">
        <v>22</v>
      </c>
      <c r="E19" s="10">
        <v>24</v>
      </c>
      <c r="F19" s="9">
        <v>25</v>
      </c>
      <c r="G19" s="9">
        <v>29</v>
      </c>
      <c r="H19" s="7">
        <f t="shared" si="0"/>
        <v>23.8</v>
      </c>
      <c r="I19" s="8">
        <f t="shared" si="1"/>
        <v>10</v>
      </c>
      <c r="J19" s="7">
        <f t="shared" si="2"/>
        <v>10.959999999999999</v>
      </c>
      <c r="K19" s="28">
        <f t="shared" si="3"/>
        <v>3.3105890714493698</v>
      </c>
      <c r="M19" s="1">
        <v>17</v>
      </c>
      <c r="N19" s="7">
        <f t="shared" si="6"/>
        <v>23.8</v>
      </c>
      <c r="P19" s="18">
        <v>17</v>
      </c>
      <c r="Q19" s="8">
        <f t="shared" si="4"/>
        <v>10</v>
      </c>
      <c r="S19" s="1">
        <v>17</v>
      </c>
      <c r="T19" s="7">
        <f t="shared" si="5"/>
        <v>3.3105890714493698</v>
      </c>
    </row>
    <row r="20" spans="1:20">
      <c r="A20" s="31"/>
      <c r="B20" s="18">
        <v>18</v>
      </c>
      <c r="C20" s="9">
        <v>25</v>
      </c>
      <c r="D20" s="9">
        <v>22</v>
      </c>
      <c r="E20" s="9">
        <v>31</v>
      </c>
      <c r="F20" s="9">
        <v>24</v>
      </c>
      <c r="G20" s="9">
        <v>22</v>
      </c>
      <c r="H20" s="7">
        <f t="shared" si="0"/>
        <v>24.8</v>
      </c>
      <c r="I20" s="8">
        <f t="shared" si="1"/>
        <v>9</v>
      </c>
      <c r="J20" s="7">
        <f t="shared" si="2"/>
        <v>10.959999999999999</v>
      </c>
      <c r="K20" s="28">
        <f t="shared" si="3"/>
        <v>3.3105890714493698</v>
      </c>
      <c r="M20" s="1">
        <v>18</v>
      </c>
      <c r="N20" s="7">
        <f t="shared" si="6"/>
        <v>24.8</v>
      </c>
      <c r="P20" s="18">
        <v>18</v>
      </c>
      <c r="Q20" s="8">
        <f t="shared" si="4"/>
        <v>9</v>
      </c>
      <c r="S20" s="1">
        <v>18</v>
      </c>
      <c r="T20" s="7">
        <f t="shared" si="5"/>
        <v>3.3105890714493698</v>
      </c>
    </row>
    <row r="21" spans="1:20">
      <c r="A21" s="31"/>
      <c r="B21" s="18">
        <v>19</v>
      </c>
      <c r="C21" s="9">
        <v>17</v>
      </c>
      <c r="D21" s="9">
        <v>19</v>
      </c>
      <c r="E21" s="9">
        <v>20</v>
      </c>
      <c r="F21" s="9">
        <v>21</v>
      </c>
      <c r="G21" s="9">
        <v>22</v>
      </c>
      <c r="H21" s="7">
        <f t="shared" si="0"/>
        <v>19.8</v>
      </c>
      <c r="I21" s="8">
        <f t="shared" si="1"/>
        <v>5</v>
      </c>
      <c r="J21" s="7">
        <f t="shared" si="2"/>
        <v>2.96</v>
      </c>
      <c r="K21" s="28">
        <f t="shared" si="3"/>
        <v>1.7204650534085253</v>
      </c>
      <c r="M21" s="18">
        <v>19</v>
      </c>
      <c r="N21" s="7">
        <f t="shared" si="6"/>
        <v>19.8</v>
      </c>
      <c r="P21" s="18">
        <v>19</v>
      </c>
      <c r="Q21" s="8">
        <f t="shared" si="4"/>
        <v>5</v>
      </c>
      <c r="S21" s="18">
        <v>19</v>
      </c>
      <c r="T21" s="7">
        <f t="shared" si="5"/>
        <v>1.7204650534085253</v>
      </c>
    </row>
    <row r="22" spans="1:20">
      <c r="A22" s="31"/>
      <c r="B22" s="18">
        <v>20</v>
      </c>
      <c r="C22" s="9">
        <v>25</v>
      </c>
      <c r="D22" s="9">
        <v>28</v>
      </c>
      <c r="E22" s="10">
        <v>27</v>
      </c>
      <c r="F22" s="9">
        <v>26</v>
      </c>
      <c r="G22" s="9">
        <v>19</v>
      </c>
      <c r="H22" s="7">
        <f t="shared" si="0"/>
        <v>25</v>
      </c>
      <c r="I22" s="8">
        <f t="shared" si="1"/>
        <v>9</v>
      </c>
      <c r="J22" s="7">
        <f t="shared" si="2"/>
        <v>10</v>
      </c>
      <c r="K22" s="28">
        <f t="shared" si="3"/>
        <v>3.1622776601683795</v>
      </c>
      <c r="M22" s="1">
        <v>20</v>
      </c>
      <c r="N22" s="7">
        <f t="shared" si="6"/>
        <v>25</v>
      </c>
      <c r="P22" s="18">
        <v>20</v>
      </c>
      <c r="Q22" s="8">
        <f t="shared" si="4"/>
        <v>9</v>
      </c>
      <c r="S22" s="1">
        <v>20</v>
      </c>
      <c r="T22" s="7">
        <f t="shared" si="5"/>
        <v>3.1622776601683795</v>
      </c>
    </row>
    <row r="23" spans="1:20" ht="12" thickBot="1">
      <c r="A23" s="32"/>
      <c r="B23" s="18">
        <v>21</v>
      </c>
      <c r="C23" s="9">
        <v>23</v>
      </c>
      <c r="D23" s="9">
        <v>25</v>
      </c>
      <c r="E23" s="9">
        <v>26</v>
      </c>
      <c r="F23" s="9">
        <v>18</v>
      </c>
      <c r="G23" s="9">
        <v>28</v>
      </c>
      <c r="H23" s="20">
        <f t="shared" si="0"/>
        <v>24</v>
      </c>
      <c r="I23" s="21">
        <f t="shared" si="1"/>
        <v>10</v>
      </c>
      <c r="J23" s="20">
        <f t="shared" si="2"/>
        <v>11.6</v>
      </c>
      <c r="K23" s="28">
        <f t="shared" si="3"/>
        <v>3.40587727318528</v>
      </c>
      <c r="M23" s="1">
        <v>21</v>
      </c>
      <c r="N23" s="7">
        <f t="shared" si="6"/>
        <v>24</v>
      </c>
      <c r="P23" s="18">
        <v>21</v>
      </c>
      <c r="Q23" s="8">
        <f t="shared" si="4"/>
        <v>10</v>
      </c>
      <c r="S23" s="1">
        <v>21</v>
      </c>
      <c r="T23" s="7">
        <f t="shared" si="5"/>
        <v>3.40587727318528</v>
      </c>
    </row>
    <row r="24" spans="1:20" ht="12" thickBot="1">
      <c r="F24" s="11" t="s">
        <v>4</v>
      </c>
      <c r="G24" s="12"/>
      <c r="H24" s="29">
        <f>SUM(H3:H23)/21</f>
        <v>24.361904761904764</v>
      </c>
      <c r="I24" s="13">
        <f>SUM(I3:I23)/21</f>
        <v>8.3809523809523814</v>
      </c>
      <c r="J24" s="13">
        <f>SUM(J3:J23)/21</f>
        <v>11.573333333333334</v>
      </c>
      <c r="K24" s="23">
        <f>SUM(K3:K23)/21</f>
        <v>3.0308634715808247</v>
      </c>
      <c r="Q24" s="13">
        <f>SUM(Q3:Q23)/21</f>
        <v>8.3809523809523814</v>
      </c>
    </row>
    <row r="25" spans="1:20">
      <c r="T25" s="27"/>
    </row>
    <row r="26" spans="1:20">
      <c r="G26" s="12"/>
      <c r="N26" s="17"/>
      <c r="T26" s="27"/>
    </row>
    <row r="27" spans="1:20">
      <c r="N27" s="17"/>
    </row>
    <row r="28" spans="1:20">
      <c r="N28" s="17"/>
    </row>
    <row r="29" spans="1:20">
      <c r="N29" s="17"/>
    </row>
    <row r="30" spans="1:20">
      <c r="N30" s="17"/>
    </row>
    <row r="31" spans="1:20">
      <c r="N31" s="17"/>
    </row>
    <row r="32" spans="1:20">
      <c r="N32" s="17"/>
    </row>
    <row r="33" spans="14:14">
      <c r="N33" s="17"/>
    </row>
    <row r="34" spans="14:14">
      <c r="N34" s="17"/>
    </row>
    <row r="35" spans="14:14">
      <c r="N35" s="17"/>
    </row>
    <row r="36" spans="14:14">
      <c r="N36" s="17"/>
    </row>
    <row r="37" spans="14:14">
      <c r="N37" s="17"/>
    </row>
    <row r="38" spans="14:14">
      <c r="N38" s="17"/>
    </row>
    <row r="39" spans="14:14">
      <c r="N39" s="17"/>
    </row>
    <row r="40" spans="14:14">
      <c r="N40" s="17"/>
    </row>
    <row r="41" spans="14:14">
      <c r="N41" s="17"/>
    </row>
    <row r="42" spans="14:14">
      <c r="N42" s="17"/>
    </row>
    <row r="43" spans="14:14">
      <c r="N43" s="17"/>
    </row>
    <row r="44" spans="14:14">
      <c r="N44" s="17"/>
    </row>
    <row r="45" spans="14:14">
      <c r="N45" s="17"/>
    </row>
    <row r="46" spans="14:14">
      <c r="N46" s="17"/>
    </row>
    <row r="47" spans="14:14">
      <c r="N47" s="17"/>
    </row>
    <row r="48" spans="14:14">
      <c r="N48" s="17"/>
    </row>
    <row r="49" spans="1:14">
      <c r="N49" s="17"/>
    </row>
    <row r="51" spans="1:14">
      <c r="B51" s="15" t="s">
        <v>9</v>
      </c>
      <c r="C51" s="6" t="s">
        <v>16</v>
      </c>
      <c r="E51" s="15" t="s">
        <v>17</v>
      </c>
      <c r="F51" s="6" t="s">
        <v>24</v>
      </c>
      <c r="H51" s="6">
        <f>3/(0.94*5^(1/2))</f>
        <v>1.4272774324466744</v>
      </c>
    </row>
    <row r="52" spans="1:14">
      <c r="B52" s="15" t="s">
        <v>9</v>
      </c>
      <c r="C52" s="6" t="s">
        <v>10</v>
      </c>
    </row>
    <row r="53" spans="1:14">
      <c r="B53" s="22" t="s">
        <v>9</v>
      </c>
      <c r="C53" s="24">
        <f>H24+H51*K24</f>
        <v>28.687787795719057</v>
      </c>
    </row>
    <row r="54" spans="1:14">
      <c r="B54" s="15"/>
    </row>
    <row r="55" spans="1:14">
      <c r="B55" s="22" t="s">
        <v>11</v>
      </c>
      <c r="C55" s="24">
        <f>H24</f>
        <v>24.361904761904764</v>
      </c>
      <c r="F55" s="15" t="s">
        <v>12</v>
      </c>
      <c r="G55" s="6" t="s">
        <v>18</v>
      </c>
    </row>
    <row r="56" spans="1:14">
      <c r="B56" s="15"/>
      <c r="F56" s="15" t="s">
        <v>12</v>
      </c>
      <c r="G56" s="6" t="s">
        <v>13</v>
      </c>
    </row>
    <row r="57" spans="1:14">
      <c r="B57" s="15"/>
      <c r="F57" s="22" t="s">
        <v>12</v>
      </c>
      <c r="G57" s="24">
        <f>H24-H51*K24</f>
        <v>20.036021728090471</v>
      </c>
    </row>
    <row r="58" spans="1:14">
      <c r="B58" s="15"/>
    </row>
    <row r="59" spans="1:14">
      <c r="A59" s="16" t="s">
        <v>28</v>
      </c>
    </row>
    <row r="85" spans="2:20" ht="12" thickBot="1">
      <c r="B85" s="15" t="s">
        <v>9</v>
      </c>
      <c r="C85" s="6" t="s">
        <v>19</v>
      </c>
      <c r="E85" s="15" t="s">
        <v>20</v>
      </c>
      <c r="F85" s="6" t="s">
        <v>29</v>
      </c>
      <c r="K85" s="11">
        <f>1+3*((1-J88^2)/J88^2)^(1/2)</f>
        <v>2.0888546027169355</v>
      </c>
    </row>
    <row r="86" spans="2:20">
      <c r="E86" s="15" t="s">
        <v>20</v>
      </c>
      <c r="F86" s="27">
        <f>K85</f>
        <v>2.0888546027169355</v>
      </c>
      <c r="M86" s="33"/>
      <c r="N86" s="34" t="s">
        <v>34</v>
      </c>
      <c r="O86" s="35"/>
      <c r="P86" s="35"/>
      <c r="Q86" s="35"/>
      <c r="R86" s="35"/>
      <c r="S86" s="35"/>
      <c r="T86" s="36"/>
    </row>
    <row r="87" spans="2:20">
      <c r="B87" s="15" t="s">
        <v>9</v>
      </c>
      <c r="C87" s="6" t="s">
        <v>25</v>
      </c>
      <c r="M87" s="37"/>
      <c r="N87" s="38"/>
      <c r="O87" s="38"/>
      <c r="P87" s="38"/>
      <c r="Q87" s="38"/>
      <c r="R87" s="38"/>
      <c r="S87" s="38"/>
      <c r="T87" s="39"/>
    </row>
    <row r="88" spans="2:20">
      <c r="B88" s="22" t="s">
        <v>9</v>
      </c>
      <c r="C88" s="25">
        <f>F86*K24</f>
        <v>6.3310331128182353</v>
      </c>
      <c r="H88" s="6" t="s">
        <v>30</v>
      </c>
      <c r="I88" s="15"/>
      <c r="J88" s="26">
        <v>0.94</v>
      </c>
      <c r="M88" s="40" t="s">
        <v>35</v>
      </c>
      <c r="N88" s="38"/>
      <c r="O88" s="38"/>
      <c r="P88" s="38"/>
      <c r="Q88" s="38" t="s">
        <v>36</v>
      </c>
      <c r="R88" s="38"/>
      <c r="S88" s="38" t="s">
        <v>37</v>
      </c>
      <c r="T88" s="39"/>
    </row>
    <row r="89" spans="2:20">
      <c r="E89" s="15" t="s">
        <v>6</v>
      </c>
      <c r="F89" s="6" t="s">
        <v>14</v>
      </c>
      <c r="M89" s="37"/>
      <c r="N89" s="38"/>
      <c r="O89" s="38"/>
      <c r="P89" s="38"/>
      <c r="Q89" s="41">
        <f>(C53-G57)/8*K24</f>
        <v>3.2777902173797444</v>
      </c>
      <c r="R89" s="38"/>
      <c r="S89" s="38"/>
      <c r="T89" s="39"/>
    </row>
    <row r="90" spans="2:20">
      <c r="E90" s="22" t="s">
        <v>6</v>
      </c>
      <c r="F90" s="25">
        <f>K24</f>
        <v>3.0308634715808247</v>
      </c>
      <c r="M90" s="37"/>
      <c r="N90" s="38"/>
      <c r="O90" s="38"/>
      <c r="P90" s="38"/>
      <c r="Q90" s="38"/>
      <c r="R90" s="38"/>
      <c r="S90" s="38"/>
      <c r="T90" s="39"/>
    </row>
    <row r="91" spans="2:20">
      <c r="M91" s="40" t="s">
        <v>38</v>
      </c>
      <c r="N91" s="38"/>
      <c r="O91" s="38"/>
      <c r="P91" s="38"/>
      <c r="Q91" s="38" t="s">
        <v>39</v>
      </c>
      <c r="R91" s="38"/>
      <c r="S91" s="38" t="s">
        <v>40</v>
      </c>
      <c r="T91" s="39"/>
    </row>
    <row r="92" spans="2:20">
      <c r="B92" s="15" t="s">
        <v>12</v>
      </c>
      <c r="C92" s="6" t="s">
        <v>26</v>
      </c>
      <c r="E92" s="15" t="s">
        <v>15</v>
      </c>
      <c r="F92" s="6" t="s">
        <v>27</v>
      </c>
      <c r="I92" s="15"/>
      <c r="J92" s="26"/>
      <c r="M92" s="37"/>
      <c r="N92" s="38"/>
      <c r="O92" s="38"/>
      <c r="P92" s="38"/>
      <c r="Q92" s="42">
        <f>(C53-G57)/6*K24</f>
        <v>4.3703869565063256</v>
      </c>
      <c r="R92" s="38"/>
      <c r="S92" s="38"/>
      <c r="T92" s="39"/>
    </row>
    <row r="93" spans="2:20">
      <c r="B93" s="15"/>
      <c r="E93" s="15" t="s">
        <v>15</v>
      </c>
      <c r="F93" s="26">
        <v>0</v>
      </c>
      <c r="G93" s="6" t="s">
        <v>21</v>
      </c>
      <c r="M93" s="37"/>
      <c r="N93" s="38"/>
      <c r="O93" s="38"/>
      <c r="P93" s="38"/>
      <c r="Q93" s="38"/>
      <c r="R93" s="38"/>
      <c r="S93" s="38"/>
      <c r="T93" s="39"/>
    </row>
    <row r="94" spans="2:20" ht="12" thickBot="1">
      <c r="B94" s="15" t="s">
        <v>12</v>
      </c>
      <c r="C94" s="6" t="s">
        <v>22</v>
      </c>
      <c r="M94" s="43"/>
      <c r="N94" s="44"/>
      <c r="O94" s="44"/>
      <c r="P94" s="44"/>
      <c r="Q94" s="44"/>
      <c r="R94" s="44"/>
      <c r="S94" s="44"/>
      <c r="T94" s="45"/>
    </row>
    <row r="95" spans="2:20">
      <c r="B95" s="22" t="s">
        <v>12</v>
      </c>
      <c r="C95" s="25">
        <f>F93*K24</f>
        <v>0</v>
      </c>
    </row>
    <row r="97" spans="1:1">
      <c r="A97" s="16" t="s">
        <v>23</v>
      </c>
    </row>
  </sheetData>
  <mergeCells count="3">
    <mergeCell ref="A3:A9"/>
    <mergeCell ref="A10:A16"/>
    <mergeCell ref="A17:A23"/>
  </mergeCells>
  <phoneticPr fontId="0" type="noConversion"/>
  <pageMargins left="0.3" right="0.3" top="0.28000000000000003" bottom="0.25" header="0" footer="0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GRAF X-S</vt:lpstr>
      <vt:lpstr>Hoja1</vt:lpstr>
    </vt:vector>
  </TitlesOfParts>
  <Company>Empresa Ferroviaria Andina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hoviedo</dc:creator>
  <cp:lastModifiedBy>Hugo Oviedo</cp:lastModifiedBy>
  <cp:lastPrinted>2014-06-24T14:48:56Z</cp:lastPrinted>
  <dcterms:created xsi:type="dcterms:W3CDTF">2010-06-22T21:37:49Z</dcterms:created>
  <dcterms:modified xsi:type="dcterms:W3CDTF">2014-06-24T14:53:46Z</dcterms:modified>
</cp:coreProperties>
</file>